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efaultThemeVersion="166925"/>
  <mc:AlternateContent xmlns:mc="http://schemas.openxmlformats.org/markup-compatibility/2006">
    <mc:Choice Requires="x15">
      <x15ac:absPath xmlns:x15ac="http://schemas.microsoft.com/office/spreadsheetml/2010/11/ac" url="C:\Users\t7w\Desktop\XYZ Agency Example - Workplan Form_files\"/>
    </mc:Choice>
  </mc:AlternateContent>
  <xr:revisionPtr revIDLastSave="12" documentId="13_ncr:1_{46A215EB-BC20-45B4-881D-69394C50737A}" xr6:coauthVersionLast="47" xr6:coauthVersionMax="47" xr10:uidLastSave="{D66DB276-6313-4312-BB40-C8455C644539}"/>
  <bookViews>
    <workbookView xWindow="-120" yWindow="-120" windowWidth="20730" windowHeight="11040" firstSheet="1" activeTab="1" xr2:uid="{BAAFC92D-F339-4C41-894B-A1C1D2E8D6D6}"/>
  </bookViews>
  <sheets>
    <sheet name="Budget Worksheet Instructions" sheetId="1" r:id="rId1"/>
    <sheet name="Annual Budget Detail" sheetId="3" r:id="rId2"/>
    <sheet name="Budget Summary" sheetId="4" r:id="rId3"/>
    <sheet name="Risk Assessment" sheetId="10" r:id="rId4"/>
    <sheet name="Sheet1" sheetId="11" state="hidden" r:id="rId5"/>
  </sheets>
  <definedNames>
    <definedName name="administrative_cap">'Annual Budget Detail'!$L$95</definedName>
    <definedName name="administrative_county_request">'Annual Budget Detail'!$L$106</definedName>
    <definedName name="administrative_other">'Annual Budget Detail'!$K$106</definedName>
    <definedName name="administrative_total">'Annual Budget Detail'!$J$106</definedName>
    <definedName name="direct_costs_county_request">'Annual Budget Detail'!$L$94</definedName>
    <definedName name="equipment_county_request">'Annual Budget Detail'!$L$55</definedName>
    <definedName name="equipment_other">'Annual Budget Detail'!$K$55</definedName>
    <definedName name="equipment_total">'Annual Budget Detail'!$J$55</definedName>
    <definedName name="fringe_county_request">'Annual Budget Detail'!$L$28</definedName>
    <definedName name="fringe_other">'Annual Budget Detail'!$K$28</definedName>
    <definedName name="fringe_total">'Annual Budget Detail'!$J$28</definedName>
    <definedName name="indirect_share">Sheet1!$C$3</definedName>
    <definedName name="operating_county_request">'Annual Budget Detail'!$L$67</definedName>
    <definedName name="operating_other">'Annual Budget Detail'!$K$67</definedName>
    <definedName name="operating_total">'Annual Budget Detail'!$J$67</definedName>
    <definedName name="personnel_county_request">'Annual Budget Detail'!$L$31</definedName>
    <definedName name="personnel_other">'Annual Budget Detail'!$K$31</definedName>
    <definedName name="personnel_total">'Annual Budget Detail'!$J$31</definedName>
    <definedName name="salary_county_request">'Annual Budget Detail'!$L$16</definedName>
    <definedName name="salary_other">'Annual Budget Detail'!$K$16</definedName>
    <definedName name="salary_total">'Annual Budget Detail'!$J$16</definedName>
    <definedName name="services_county_request">'Annual Budget Detail'!$L$90</definedName>
    <definedName name="services_other">'Annual Budget Detail'!$K$90</definedName>
    <definedName name="services_total">'Annual Budget Detail'!$J$90</definedName>
    <definedName name="subaward_county_request">'Annual Budget Detail'!$L$79</definedName>
    <definedName name="subaward_other">'Annual Budget Detail'!$K$79</definedName>
    <definedName name="subaward_total">'Annual Budget Detail'!$J$79</definedName>
    <definedName name="travel_county_request">'Annual Budget Detail'!$L$43</definedName>
    <definedName name="travel_other">'Annual Budget Detail'!$K$43</definedName>
    <definedName name="travel_total">'Annual Budget Detail'!$J$43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4" l="1"/>
  <c r="L105" i="3" l="1"/>
  <c r="J100" i="3"/>
  <c r="L100" i="3" s="1"/>
  <c r="D11" i="4"/>
  <c r="C13" i="4"/>
  <c r="C11" i="4"/>
  <c r="C10" i="4"/>
  <c r="C8" i="4"/>
  <c r="B11" i="4"/>
  <c r="J79" i="3"/>
  <c r="D13" i="4" s="1"/>
  <c r="L74" i="3"/>
  <c r="J15" i="3"/>
  <c r="J14" i="3"/>
  <c r="J13" i="3"/>
  <c r="L13" i="3" s="1"/>
  <c r="J12" i="3"/>
  <c r="L12" i="3" s="1"/>
  <c r="J11" i="3"/>
  <c r="L11" i="3" s="1"/>
  <c r="J101" i="3"/>
  <c r="J102" i="3"/>
  <c r="L102" i="3" s="1"/>
  <c r="J103" i="3"/>
  <c r="L103" i="3" s="1"/>
  <c r="J104" i="3"/>
  <c r="L104" i="3" s="1"/>
  <c r="J105" i="3"/>
  <c r="J86" i="3"/>
  <c r="L86" i="3" s="1"/>
  <c r="J87" i="3"/>
  <c r="L87" i="3" s="1"/>
  <c r="J88" i="3"/>
  <c r="L88" i="3" s="1"/>
  <c r="J89" i="3"/>
  <c r="L89" i="3" s="1"/>
  <c r="J85" i="3"/>
  <c r="L85" i="3" s="1"/>
  <c r="J63" i="3"/>
  <c r="J64" i="3"/>
  <c r="L64" i="3" s="1"/>
  <c r="J65" i="3"/>
  <c r="L65" i="3" s="1"/>
  <c r="J66" i="3"/>
  <c r="L66" i="3" s="1"/>
  <c r="J62" i="3"/>
  <c r="L62" i="3" s="1"/>
  <c r="J51" i="3"/>
  <c r="L51" i="3" s="1"/>
  <c r="J52" i="3"/>
  <c r="L52" i="3" s="1"/>
  <c r="J53" i="3"/>
  <c r="L53" i="3" s="1"/>
  <c r="J54" i="3"/>
  <c r="L54" i="3" s="1"/>
  <c r="J50" i="3"/>
  <c r="L50" i="3" s="1"/>
  <c r="J39" i="3"/>
  <c r="L39" i="3" s="1"/>
  <c r="J40" i="3"/>
  <c r="L40" i="3" s="1"/>
  <c r="J41" i="3"/>
  <c r="L41" i="3" s="1"/>
  <c r="J42" i="3"/>
  <c r="L42" i="3" s="1"/>
  <c r="J38" i="3"/>
  <c r="L38" i="3" s="1"/>
  <c r="B24" i="3"/>
  <c r="B25" i="3"/>
  <c r="B26" i="3"/>
  <c r="B27" i="3"/>
  <c r="B23" i="3"/>
  <c r="A24" i="3"/>
  <c r="A25" i="3"/>
  <c r="A26" i="3"/>
  <c r="A27" i="3"/>
  <c r="A23" i="3"/>
  <c r="K16" i="3"/>
  <c r="L14" i="3"/>
  <c r="L15" i="3"/>
  <c r="L78" i="3"/>
  <c r="L77" i="3"/>
  <c r="L76" i="3"/>
  <c r="L75" i="3"/>
  <c r="K28" i="3"/>
  <c r="K31" i="3" s="1"/>
  <c r="K106" i="3"/>
  <c r="C16" i="4" s="1"/>
  <c r="K90" i="3"/>
  <c r="C14" i="4" s="1"/>
  <c r="K55" i="3"/>
  <c r="K23" i="10"/>
  <c r="K19" i="10"/>
  <c r="K15" i="10"/>
  <c r="K10" i="10"/>
  <c r="K6" i="10"/>
  <c r="L90" i="3" l="1"/>
  <c r="B14" i="4" s="1"/>
  <c r="J67" i="3"/>
  <c r="D12" i="4" s="1"/>
  <c r="C9" i="4"/>
  <c r="J106" i="3"/>
  <c r="D16" i="4" s="1"/>
  <c r="L101" i="3"/>
  <c r="L63" i="3"/>
  <c r="J90" i="3"/>
  <c r="D14" i="4" s="1"/>
  <c r="K27" i="10"/>
  <c r="K28" i="10" s="1"/>
  <c r="L106" i="3" l="1"/>
  <c r="B16" i="4" s="1"/>
  <c r="D24" i="3"/>
  <c r="J24" i="3" s="1"/>
  <c r="L24" i="3" s="1"/>
  <c r="D25" i="3"/>
  <c r="J25" i="3" s="1"/>
  <c r="L25" i="3" s="1"/>
  <c r="D26" i="3"/>
  <c r="J26" i="3" s="1"/>
  <c r="L26" i="3" s="1"/>
  <c r="D27" i="3"/>
  <c r="J27" i="3" s="1"/>
  <c r="L27" i="3" s="1"/>
  <c r="D23" i="3"/>
  <c r="J23" i="3" s="1"/>
  <c r="K79" i="3"/>
  <c r="K67" i="3"/>
  <c r="C12" i="4" s="1"/>
  <c r="C17" i="4" l="1"/>
  <c r="L23" i="3"/>
  <c r="L28" i="3" s="1"/>
  <c r="B9" i="4" s="1"/>
  <c r="J28" i="3"/>
  <c r="D9" i="4" s="1"/>
  <c r="K110" i="3"/>
  <c r="L16" i="3"/>
  <c r="L43" i="3"/>
  <c r="B10" i="4" s="1"/>
  <c r="L55" i="3"/>
  <c r="J43" i="3"/>
  <c r="D10" i="4" s="1"/>
  <c r="J55" i="3"/>
  <c r="J16" i="3"/>
  <c r="L79" i="3"/>
  <c r="B13" i="4" s="1"/>
  <c r="L67" i="3"/>
  <c r="B12" i="4" s="1"/>
  <c r="B8" i="4" l="1"/>
  <c r="L31" i="3"/>
  <c r="L94" i="3" s="1"/>
  <c r="B15" i="4" s="1"/>
  <c r="J31" i="3"/>
  <c r="D8" i="4"/>
  <c r="D17" i="4" s="1"/>
  <c r="J110" i="3"/>
  <c r="L95" i="3" l="1"/>
  <c r="L110" i="3"/>
  <c r="B17" i="4"/>
</calcChain>
</file>

<file path=xl/sharedStrings.xml><?xml version="1.0" encoding="utf-8"?>
<sst xmlns="http://schemas.openxmlformats.org/spreadsheetml/2006/main" count="245" uniqueCount="171">
  <si>
    <t>Purpose:</t>
  </si>
  <si>
    <t xml:space="preserve">The Annual Budget Detail is provided for your use in the preparation of the budget and budget narrative. All required information (including the budget narrative) must be provided. Any category of expense not applicable to your budget may be left blank.  Indicate any non-program (match) amount in the appropriate category, if applicable. Effective July 1, 2025, the Clark County Social Services Funding Guidance: Defining Allowable and Unallowable Costs will be used for funding requirements. </t>
  </si>
  <si>
    <t>Worksheet Index:</t>
  </si>
  <si>
    <t>Annual Budget Detail</t>
  </si>
  <si>
    <t>Budget Summary</t>
  </si>
  <si>
    <t>Subrecipient or Contractor Form</t>
  </si>
  <si>
    <t>Risk Assessment</t>
  </si>
  <si>
    <t>Budget Category Descriptions:</t>
  </si>
  <si>
    <t>Salary</t>
  </si>
  <si>
    <t xml:space="preserve">List each position by title and name of employee, if available. Show the annual salary rate and the percentage of time to be devoted to the project. Compensation paid for employees engaged in project activities must be consistent with that paid for similar work within the applicant organization. In the budget narrative, include a description of the responsibilities and duties of each position in relationship to fulfilling the project scope of work. All requested information must be included in the Annual Budget Detail and budget narratives. In the narrative, include how this position supports the project.
</t>
  </si>
  <si>
    <t>Fringe Benefits</t>
  </si>
  <si>
    <t>Fringe benefits should be based on actual known costs. List the composition of the fringe benefit package. Fringe benefits must comply with 2 CFR 200.431; any variation requires prior written authorization from County.  Fringe benefits are for the personnel listed in the budget category (A) and only for the percentage of time devoted to the project. In the narrative, describe how each fringe benefits rate was calculated. All requested information must be explained in the Annual Budget Detail and budget narrative.</t>
  </si>
  <si>
    <t>Travel</t>
  </si>
  <si>
    <t>Travel costs are not typically an allowable cost. For special projects, statewide and out of state travel may be considered and prior approval is required.
Local mileage is allowable only when it is directly benefiting the client. All travel reimbursements must adhere to the U.S. General Services Administration (GSA) per diem rate. All requested information must be explained in the Annual Budget Detail and budget narrative.</t>
  </si>
  <si>
    <t>Equipment</t>
  </si>
  <si>
    <t>Equipment is not typically an allowable expense; prior written authorization must be provided. In alignment with but not limited to, 2 CFR 200.313 is defined as purchases over $5,000. If equipment is approved, the use, management, and disposition must be followed in accordance with 2 CFR 200.313. The equipment must be properly recorded, tracked through inventory systems, and maintained to ensure continued use throughout its useful life in accordance 2 CFR 200.313. In the budget narrative, explain how the equipment is necessary for the success of the project, and describe the procurement method to be used. All requested information must be included in the Annual Budget Detail and budget narrative.</t>
  </si>
  <si>
    <t>Operating</t>
  </si>
  <si>
    <t>List items by type (office supplies, postage, training materials, copy paper) and show the basis for computation. Operating costs are the day-to-day expenses necessary for managing and supporting the scope of work. All requested information must be included in the Annual Budget Detail and budget narrative.</t>
  </si>
  <si>
    <t>Subawards/ Contracts</t>
  </si>
  <si>
    <r>
      <rPr>
        <b/>
        <sz val="12"/>
        <color rgb="FF000000"/>
        <rFont val="Calibri"/>
      </rPr>
      <t xml:space="preserve">Subawards (see “Subaward” definition at 2 CFR 200.92):  </t>
    </r>
    <r>
      <rPr>
        <sz val="12"/>
        <color rgb="FF000000"/>
        <rFont val="Calibri"/>
      </rPr>
      <t xml:space="preserve">Provide a description of the project award activities proposed to be carried out by any subrecipient and an estimate of the cost (include the cost per subrecipient, to the extent known prior to application submission).  For each subrecipient, enter the subrecipient entity name, if known. Please indicate any subaward information included under budget category G. Subawards (Subgrants)/Procurement Contracts by including the label “(subaward)” with each subaward entry.
</t>
    </r>
    <r>
      <rPr>
        <b/>
        <sz val="12"/>
        <color rgb="FF000000"/>
        <rFont val="Calibri"/>
      </rPr>
      <t xml:space="preserve">
Procurement contracts (see “Contract” definition at 2 CFR 200.22):</t>
    </r>
    <r>
      <rPr>
        <sz val="12"/>
        <color rgb="FF000000"/>
        <rFont val="Calibri"/>
      </rPr>
      <t xml:space="preserve"> Provide a description of the product or service to be procured by contract and an estimate of the cost.  Indicate whether the applicant’s formal, written Procurement Policy or the Federal Acquisition Regulation is followed.  Applicants are encouraged to promote free and open competition in awarding procurement contracts.  A separate justification must be provided for sole source procurements in excess of the Simplified Acquisition Threshold set in accordance with 41 U.S.C. 1908 (currently set at $150,000).
In the narrative, state each subaward period of performance, methods of accountability and whether it was awarded sole source or a competitive process. Provide detailed information on how subawards / contracts are monitored  and provided oversight to ensure compliance with Clark County requirements.        
</t>
    </r>
    <r>
      <rPr>
        <b/>
        <i/>
        <sz val="12"/>
        <color rgb="FFFF0000"/>
        <rFont val="Calibri"/>
      </rPr>
      <t xml:space="preserve">You must complete the Subrecipient or Contractor Tab for any subawards or contracts the agency will be making. 
</t>
    </r>
  </si>
  <si>
    <t>Services &amp; Goods</t>
  </si>
  <si>
    <t>Various service and goods expenses that directly benefit the client can be found in the funding guidelines that are updated each FY, such as supportive services and rental assistance.  All requested information must be explained in the Annual Budget Detail and budget narrative.</t>
  </si>
  <si>
    <t>Direct Costs</t>
  </si>
  <si>
    <t xml:space="preserve">All direct expenses must be allowable per the contract and are those that can be clearly and specifically attributed to a particular project, program, or activity. These costs are easy to identify and directly benefit the project including Salary, Fringe Benefits, Travel, Equipment, Operating, Subawards/Contracts, and Services and Goods all detail direct costs. The direct costs are calculated on the Annual Budget Detail tab and is highlighted in yellow. Direct costs must be at least 90% of your program expenses. All requested information must be explained in the Annual Budget Detail and budget narrative. </t>
  </si>
  <si>
    <t>Administrative Costs</t>
  </si>
  <si>
    <t>Up to 10% of the total budget may be used for Administrative Costs. These should include all indirect costs associated with the project, including administrative/executive salaries. All indirect expenses must be allowable per the contract, items listed in Section 3 of this document, Overview of Unallowable Costs should not be billed to indirect. See Section 5, Cost Allocation Guidelines for further details.
The County does not accept federally negotiated indirect cost rates nor the de minimis of the modified total direct cost.</t>
  </si>
  <si>
    <t>Other Funding Sources</t>
  </si>
  <si>
    <t xml:space="preserve">This is the amount of funds your organization was able to secure from other sources. </t>
  </si>
  <si>
    <t>Construction</t>
  </si>
  <si>
    <t>Clark County Social Services does not generally award funds for construction. Please speak to a program manager prior to requesting funds for construction.</t>
  </si>
  <si>
    <t>Annual Budget Detail  - July 1,</t>
  </si>
  <si>
    <t xml:space="preserve">through June 30, </t>
  </si>
  <si>
    <t>Budget Point of Contact Information:</t>
  </si>
  <si>
    <t xml:space="preserve">Contact Name: </t>
  </si>
  <si>
    <t>First:</t>
  </si>
  <si>
    <t>Apryl</t>
  </si>
  <si>
    <r>
      <rPr>
        <b/>
        <sz val="12"/>
        <color theme="1"/>
        <rFont val="Calibri"/>
        <family val="2"/>
        <scheme val="minor"/>
      </rPr>
      <t>Last:</t>
    </r>
    <r>
      <rPr>
        <sz val="12"/>
        <color theme="1"/>
        <rFont val="Calibri"/>
        <family val="2"/>
        <scheme val="minor"/>
      </rPr>
      <t xml:space="preserve"> </t>
    </r>
  </si>
  <si>
    <t>Kelly</t>
  </si>
  <si>
    <t>Title:</t>
  </si>
  <si>
    <t xml:space="preserve">Grants Coordinator </t>
  </si>
  <si>
    <t xml:space="preserve">Contact Phone: </t>
  </si>
  <si>
    <t>702-455-0634</t>
  </si>
  <si>
    <t>Contact Email:</t>
  </si>
  <si>
    <t>Apryl.Kelly@ClarkCountyNV.gov</t>
  </si>
  <si>
    <t>Agency Name:</t>
  </si>
  <si>
    <t xml:space="preserve">XYZ Agency </t>
  </si>
  <si>
    <t>Project Name:</t>
  </si>
  <si>
    <t xml:space="preserve">Stand Up, Bullying Prevention Program </t>
  </si>
  <si>
    <t>A. Salary</t>
  </si>
  <si>
    <t>Name</t>
  </si>
  <si>
    <t>Position</t>
  </si>
  <si>
    <t>Computation: (Annual Salary / 12 months) x # of months worked x % dedicated to project</t>
  </si>
  <si>
    <t>List each name or TBD</t>
  </si>
  <si>
    <t>List each position</t>
  </si>
  <si>
    <t>Show annual salary rate &amp; amount of time devoted ot the project for each name/position.</t>
  </si>
  <si>
    <t>Annual Salary</t>
  </si>
  <si>
    <t>Base rate of 12 months</t>
  </si>
  <si>
    <t># Months dedicated to project</t>
  </si>
  <si>
    <t xml:space="preserve">Percentage of their time working on project </t>
  </si>
  <si>
    <t>Total Cost</t>
  </si>
  <si>
    <t>County Request</t>
  </si>
  <si>
    <t>Jane Doe</t>
  </si>
  <si>
    <t xml:space="preserve">Program Coordinator </t>
  </si>
  <si>
    <t>John Doe</t>
  </si>
  <si>
    <t xml:space="preserve">Instructor </t>
  </si>
  <si>
    <t xml:space="preserve">Adam Smith </t>
  </si>
  <si>
    <t>Total(s)</t>
  </si>
  <si>
    <t>Narrative</t>
  </si>
  <si>
    <t xml:space="preserve">Jane Doe will be responsible for program coordination with the schools, including oversight of student recruitment efforts, and supervision of instructor. Jane will act is the primary point of contact for OAG and be resonsible for all quarterly reporting. 5% FTE will support OAG and 5% will support the other grant. 
John Doe will prepare and deliver Stand Up programming, incluidng attendance tracking and support graduation planning for OAG. Adam Smith supports the other grant. </t>
  </si>
  <si>
    <t>B. Fringe Benefits</t>
  </si>
  <si>
    <t>Computation - Salary x Rate</t>
  </si>
  <si>
    <t>In the narrative, explain how the fringe rate was determined.</t>
  </si>
  <si>
    <t xml:space="preserve">Salary Assigned to project </t>
  </si>
  <si>
    <t>Rate</t>
  </si>
  <si>
    <t>Fringe Benefits Total(s)</t>
  </si>
  <si>
    <t>All payroll taxes and medical insurance is included.</t>
  </si>
  <si>
    <t>Personnel (Salary + Fringe Benefits) Total(s)</t>
  </si>
  <si>
    <t>C. Travel</t>
  </si>
  <si>
    <t>Purpose of Travel</t>
  </si>
  <si>
    <t>Location</t>
  </si>
  <si>
    <t>Type of Expense</t>
  </si>
  <si>
    <t>Basis</t>
  </si>
  <si>
    <t>Computation</t>
  </si>
  <si>
    <t>Indicate the purpose of each trip or type of trip (training, advisory meeting)</t>
  </si>
  <si>
    <t>Indicate the travel destination</t>
  </si>
  <si>
    <t>Lodging, Meals, etc</t>
  </si>
  <si>
    <t>Per day, mile, trip, etc.</t>
  </si>
  <si>
    <t>Compute the cost of each type of expense x quantity x the number of people traveling x # of trips</t>
  </si>
  <si>
    <t>Cost</t>
  </si>
  <si>
    <t>Quantity</t>
  </si>
  <si>
    <t># of staff</t>
  </si>
  <si>
    <t># of trips</t>
  </si>
  <si>
    <t xml:space="preserve">Stand Up </t>
  </si>
  <si>
    <t xml:space="preserve">ABC &amp; DCE Middle Schools </t>
  </si>
  <si>
    <t>Mileage</t>
  </si>
  <si>
    <t>Stand Up</t>
  </si>
  <si>
    <t>2 other middle schools</t>
  </si>
  <si>
    <t xml:space="preserve">Mileage </t>
  </si>
  <si>
    <t xml:space="preserve">Stand Up will be delivered at two middle school sites. On average, the round trip from the office is approximately 25 miles. The 2026 GSA rate is $0.725. There will be 4 cohorts, 8 classes = 32 trips. 40 trips were calculate to support recruitment efforts, coordination and graduation. Please note, there are two additional sites supported with othe grant funds. </t>
  </si>
  <si>
    <t>D. Equipment</t>
  </si>
  <si>
    <t>Item</t>
  </si>
  <si>
    <t>List and describe each item of equipment that will be purchased. Equipment is over $5,000.</t>
  </si>
  <si>
    <t>Compute the cost (number of each item x cost per item)</t>
  </si>
  <si>
    <t># of Items</t>
  </si>
  <si>
    <t>Unit Cost</t>
  </si>
  <si>
    <t>E. Operating</t>
  </si>
  <si>
    <t>Provide a list of the day-to-day expenses necessary for managing and supporting the scope of work.</t>
  </si>
  <si>
    <t xml:space="preserve">  Compute the cost (number of each item x cost per item)</t>
  </si>
  <si>
    <t xml:space="preserve">Rent: @$1,000 per month for agency. $1,000 /   5 FTE = $200 / FTE. OAG .3 FTE X $200 / month = $60 / month X 12 months = $720 </t>
  </si>
  <si>
    <t xml:space="preserve">Stand Up is delivered with .6 FTE, .3 is OAG and .3 is the other grant. </t>
  </si>
  <si>
    <t>F. Subawards/Contracts</t>
  </si>
  <si>
    <t>Agency Name, Purpose of the Subaward</t>
  </si>
  <si>
    <t>Description of Work</t>
  </si>
  <si>
    <t>Subaward or Contract</t>
  </si>
  <si>
    <t xml:space="preserve">Include the name of the organization/contractor, describe the purpose of the subaward (subprograms); if awarded, you are required to submit the subaward/contract agreement.  </t>
  </si>
  <si>
    <t>Describe the activities to be carried out by the subrecipients and describe how they contribute to the scope of work</t>
  </si>
  <si>
    <t xml:space="preserve">Identify if subaward or contract? </t>
  </si>
  <si>
    <t xml:space="preserve"> Subtotal(s)</t>
  </si>
  <si>
    <t>G. Services and Goods</t>
  </si>
  <si>
    <t>Description</t>
  </si>
  <si>
    <t xml:space="preserve">List and describe items that will be paid for with program funds as otlined in the Clark County Social Services Funding Guidance. </t>
  </si>
  <si>
    <t>Show the basis for computation. Compute: Quantity x Cost x # of months</t>
  </si>
  <si>
    <t># of Months; If not based on months, enter 1</t>
  </si>
  <si>
    <t>Stand Up Curriculum</t>
  </si>
  <si>
    <t>120 students X $20 / booklet</t>
  </si>
  <si>
    <t xml:space="preserve">Engagement activities </t>
  </si>
  <si>
    <t>2 / cohort X 8 cohorts @ $50</t>
  </si>
  <si>
    <t>Graduation Supplies (balloons, certificates, centerpieces, tableclothes,etc.)</t>
  </si>
  <si>
    <t>$150X 2 graduations</t>
  </si>
  <si>
    <t xml:space="preserve">Please note that 60 students are expected to complete OAG supported school sites, 70 were budgeted for to account for students who don't "complete" the program. The program will be delivered at two additional sites and supported with other funds, 40 students are expected to be reached; however, 50 are budgeted. There are two engagement activity per cohort. 4 cohorts are supported with OAG funds, 4 cohorts supported with other funds. The other funds are not able to support graduation costs so no graduation will occur. </t>
  </si>
  <si>
    <t xml:space="preserve">Direct Costs </t>
  </si>
  <si>
    <t>Total Direct Costs are a summation of sections B. through G.</t>
  </si>
  <si>
    <t xml:space="preserve"> The Administrative Costs may not exceed 10% of the Total Project Costs</t>
  </si>
  <si>
    <t xml:space="preserve">H. Administrative Costs </t>
  </si>
  <si>
    <t>List and describe items that will be paid for with program funds; may not exceed 10% of direct costs.</t>
  </si>
  <si>
    <t>Months</t>
  </si>
  <si>
    <t xml:space="preserve">Bookkeeping </t>
  </si>
  <si>
    <t>The Administrative Cost County Request may not exceed the amount shown above in cell L95.</t>
  </si>
  <si>
    <t xml:space="preserve">The Bookkeeper will help to purchase supplies, curriculum and prepare/submit County RFRs. </t>
  </si>
  <si>
    <t>Project Total(s)</t>
  </si>
  <si>
    <t>Annual Budget Detail Summary</t>
  </si>
  <si>
    <t xml:space="preserve">Note: Any errors detected on this page should be fixed on the corresponding Annual Budget Detail tab. </t>
  </si>
  <si>
    <t>July 1, 2026 - June 30, 2027</t>
  </si>
  <si>
    <t>Budget Category</t>
  </si>
  <si>
    <t>Other 
Funding Sources</t>
  </si>
  <si>
    <t>Total</t>
  </si>
  <si>
    <t>Per Person Served Cost: $15,745 divided by 60 Students</t>
  </si>
  <si>
    <t>H. Administrative</t>
  </si>
  <si>
    <t>Total Project Costs</t>
  </si>
  <si>
    <t>Clark County Social Services   
RISK ASSESSMENT QUESTIONNAIRE</t>
  </si>
  <si>
    <t>1)</t>
  </si>
  <si>
    <t>Does the organization have experience with managing federal awards (either as a recipient or subrecipient)?  (2021 Compliance Supplement Section 3-M-1, 2 CFR 200.331(b)(1), 2 CFR 200.205(c)(3), 2 CFR 200.331(B)(4))</t>
  </si>
  <si>
    <t>Yes</t>
  </si>
  <si>
    <t>No</t>
  </si>
  <si>
    <t>2)</t>
  </si>
  <si>
    <t>Does your organization meet the expense threshold to provide an annual single audit as required by 2 CFR Part 200 Subpart F?  (2021 Compliance Supplement Section 3-M-1, 2 CFR 200.31(b)(2), 2 CFR 200.501, 2 CFR 200.205(c)(4), 2 CFR 200.205(c)(4), 2 CFR 200.331(b)(4), 2 CFR 200.205(c)(1))</t>
  </si>
  <si>
    <t>3)</t>
  </si>
  <si>
    <t>The organization has not had any substantial changes in either management and/or staff within your agency within the last 3 years. (2021 Compliance Supplement Section 3-m-1, 2 CFR 200.331(B)(3))</t>
  </si>
  <si>
    <t>4)</t>
  </si>
  <si>
    <t>The organization does not have any  board member currently debarred/suspended or has been debarred or suspended from government funding within the last 5 years?  (2 CFR.213, 2 CFR 200.205(c)(5))</t>
  </si>
  <si>
    <t>5)</t>
  </si>
  <si>
    <t>The organization has not been under any corrective action plan (CAP) or suspended by any governmental funder due to its inability to meet terms and conditions of award and/or contracts within the last 3 years?  (2021 Compliance Supplement Section 3-M-1, 2 CFR 200.331(g) 2 CFR 200.205(c)(5), 2 CFR 200.205(c)(2), 2 CFR 200.205(c))</t>
  </si>
  <si>
    <t>Score:</t>
  </si>
  <si>
    <t>Risk:</t>
  </si>
  <si>
    <t xml:space="preserve">Attestation: </t>
  </si>
  <si>
    <t>I attest that the above information is accurate and that the risk assessment was conducted in compliance with 2 CFR §200.332(b), and by typing my name, title, and date below, I hereby certify and attest that the information provided is true and accurate to the best of my knowledge, and I agree to the terms and conditions set forth in this attestation.</t>
  </si>
  <si>
    <t>Name, Title</t>
  </si>
  <si>
    <t>Date</t>
  </si>
  <si>
    <t xml:space="preserve">Note: A "No" response will indicate high risk. This is  not correlated to the likelihood of being awarded. </t>
  </si>
  <si>
    <t>Assumptions</t>
  </si>
  <si>
    <t>Indirect Costs Allowed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</si>
</sst>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mm/dd/yy;@"/>
    <numFmt numFmtId="166" formatCode="0.000000000000000%"/>
  </numFmts>
  <fonts count="26">
    <font>
      <sz val="11"/>
      <color theme="1"/>
      <name val="Calibri"/>
      <family val="2"/>
      <scheme val="minor"/>
    </font>
    <font>
      <sz val="10"/>
      <color theme="1"/>
      <name val="Arial"/>
      <family val="2"/>
    </font>
    <font>
      <sz val="11"/>
      <color theme="1"/>
      <name val="Calibri"/>
      <family val="2"/>
      <scheme val="minor"/>
    </font>
    <font>
      <b/>
      <sz val="11"/>
      <color theme="1"/>
      <name val="Calibri"/>
      <family val="2"/>
      <scheme val="minor"/>
    </font>
    <font>
      <u/>
      <sz val="11"/>
      <color theme="10"/>
      <name val="Calibri"/>
      <family val="2"/>
      <scheme val="minor"/>
    </font>
    <font>
      <sz val="9"/>
      <color theme="1"/>
      <name val="Calibri"/>
      <family val="2"/>
      <scheme val="minor"/>
    </font>
    <font>
      <b/>
      <sz val="10"/>
      <color theme="1"/>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i/>
      <sz val="12"/>
      <color theme="1"/>
      <name val="Calibri"/>
      <family val="2"/>
      <scheme val="minor"/>
    </font>
    <font>
      <sz val="18"/>
      <color theme="1"/>
      <name val="Calibri"/>
      <family val="2"/>
      <scheme val="minor"/>
    </font>
    <font>
      <sz val="8"/>
      <color theme="1"/>
      <name val="Calibri"/>
      <family val="2"/>
      <scheme val="minor"/>
    </font>
    <font>
      <b/>
      <sz val="8"/>
      <color theme="1"/>
      <name val="Calibri"/>
      <family val="2"/>
      <scheme val="minor"/>
    </font>
    <font>
      <b/>
      <i/>
      <sz val="11"/>
      <color theme="1"/>
      <name val="Calibri"/>
      <family val="2"/>
      <scheme val="minor"/>
    </font>
    <font>
      <b/>
      <sz val="18"/>
      <color theme="1"/>
      <name val="Calibri"/>
      <family val="2"/>
      <scheme val="minor"/>
    </font>
    <font>
      <i/>
      <sz val="11"/>
      <color rgb="FFFF0000"/>
      <name val="Calibri"/>
      <family val="2"/>
      <scheme val="minor"/>
    </font>
    <font>
      <sz val="12"/>
      <name val="Calibri"/>
      <family val="2"/>
      <scheme val="minor"/>
    </font>
    <font>
      <u/>
      <sz val="11"/>
      <color rgb="FF0000FF"/>
      <name val="Calibri"/>
      <family val="2"/>
      <scheme val="minor"/>
    </font>
    <font>
      <b/>
      <sz val="11"/>
      <color rgb="FFFF0000"/>
      <name val="Calibri"/>
      <family val="2"/>
      <scheme val="minor"/>
    </font>
    <font>
      <b/>
      <sz val="20"/>
      <color theme="1"/>
      <name val="Arial"/>
      <family val="2"/>
    </font>
    <font>
      <sz val="10"/>
      <color rgb="FF0000FF"/>
      <name val="Arial"/>
      <family val="2"/>
    </font>
    <font>
      <b/>
      <sz val="12"/>
      <color rgb="FF000000"/>
      <name val="Calibri"/>
    </font>
    <font>
      <sz val="12"/>
      <color rgb="FF000000"/>
      <name val="Calibri"/>
    </font>
    <font>
      <b/>
      <i/>
      <sz val="12"/>
      <color rgb="FFFF0000"/>
      <name val="Calibri"/>
    </font>
    <font>
      <sz val="12"/>
      <color indexed="8"/>
      <name val="Calibri"/>
    </font>
  </fonts>
  <fills count="12">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1" tint="0.34998626667073579"/>
        <bgColor indexed="64"/>
      </patternFill>
    </fill>
    <fill>
      <patternFill patternType="solid">
        <fgColor rgb="FFFFFF00"/>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4" fontId="2" fillId="0" borderId="0" applyFont="0" applyFill="0" applyBorder="0" applyAlignment="0" applyProtection="0"/>
    <xf numFmtId="0" fontId="4" fillId="0" borderId="0" applyNumberFormat="0" applyFill="0" applyBorder="0" applyAlignment="0" applyProtection="0"/>
    <xf numFmtId="9" fontId="2" fillId="0" borderId="0" applyFont="0" applyFill="0" applyBorder="0" applyAlignment="0" applyProtection="0"/>
  </cellStyleXfs>
  <cellXfs count="227">
    <xf numFmtId="0" fontId="0" fillId="0" borderId="0" xfId="0"/>
    <xf numFmtId="0" fontId="9" fillId="0" borderId="0" xfId="0" applyFont="1"/>
    <xf numFmtId="0" fontId="10" fillId="3" borderId="2" xfId="0" applyFont="1" applyFill="1" applyBorder="1" applyAlignment="1">
      <alignment horizontal="left" vertical="top"/>
    </xf>
    <xf numFmtId="0" fontId="10" fillId="4" borderId="2" xfId="0" applyFont="1" applyFill="1" applyBorder="1" applyAlignment="1">
      <alignment horizontal="left" vertical="top"/>
    </xf>
    <xf numFmtId="0" fontId="10" fillId="3" borderId="2" xfId="0" applyFont="1" applyFill="1" applyBorder="1" applyAlignment="1">
      <alignment horizontal="left" vertical="top" wrapText="1"/>
    </xf>
    <xf numFmtId="0" fontId="0" fillId="0" borderId="0" xfId="0" applyAlignment="1">
      <alignment wrapText="1"/>
    </xf>
    <xf numFmtId="0" fontId="0" fillId="0" borderId="2" xfId="0" applyBorder="1"/>
    <xf numFmtId="0" fontId="8" fillId="4" borderId="9" xfId="0" applyFont="1" applyFill="1" applyBorder="1" applyAlignment="1">
      <alignment horizontal="left" vertical="center" wrapText="1"/>
    </xf>
    <xf numFmtId="0" fontId="13" fillId="6" borderId="12" xfId="0" applyFont="1" applyFill="1" applyBorder="1" applyAlignment="1">
      <alignment horizontal="center" vertical="center"/>
    </xf>
    <xf numFmtId="0" fontId="13" fillId="6" borderId="2" xfId="0" applyFont="1" applyFill="1" applyBorder="1" applyAlignment="1">
      <alignment horizontal="center" vertical="center"/>
    </xf>
    <xf numFmtId="0" fontId="3" fillId="4" borderId="12" xfId="0" applyFont="1" applyFill="1" applyBorder="1" applyAlignment="1">
      <alignment horizontal="center" vertical="center" wrapText="1"/>
    </xf>
    <xf numFmtId="0" fontId="6" fillId="6" borderId="2" xfId="0" applyFont="1" applyFill="1" applyBorder="1" applyAlignment="1">
      <alignment horizontal="center" vertical="center"/>
    </xf>
    <xf numFmtId="0" fontId="0" fillId="6" borderId="2" xfId="0" applyFill="1" applyBorder="1" applyAlignment="1">
      <alignment vertical="center"/>
    </xf>
    <xf numFmtId="0" fontId="0" fillId="0" borderId="0" xfId="0" applyAlignment="1">
      <alignment vertical="center"/>
    </xf>
    <xf numFmtId="0" fontId="9" fillId="0" borderId="0" xfId="0" applyFont="1" applyAlignment="1">
      <alignment vertical="center"/>
    </xf>
    <xf numFmtId="0" fontId="14" fillId="0" borderId="0" xfId="0" applyFont="1" applyAlignment="1">
      <alignment vertical="center"/>
    </xf>
    <xf numFmtId="0" fontId="0" fillId="0" borderId="2" xfId="0" applyBorder="1" applyAlignment="1" applyProtection="1">
      <alignment vertical="center"/>
      <protection locked="0"/>
    </xf>
    <xf numFmtId="44" fontId="0" fillId="6" borderId="2" xfId="1" applyFont="1" applyFill="1" applyBorder="1" applyAlignment="1">
      <alignment vertical="center"/>
    </xf>
    <xf numFmtId="44" fontId="0" fillId="0" borderId="2" xfId="1" applyFont="1" applyBorder="1" applyAlignment="1" applyProtection="1">
      <alignment vertical="center"/>
      <protection locked="0"/>
    </xf>
    <xf numFmtId="44" fontId="0" fillId="6" borderId="2" xfId="0" applyNumberFormat="1" applyFill="1" applyBorder="1" applyAlignment="1">
      <alignment vertical="center"/>
    </xf>
    <xf numFmtId="44" fontId="3" fillId="6" borderId="2" xfId="0" applyNumberFormat="1" applyFont="1" applyFill="1" applyBorder="1" applyAlignment="1">
      <alignment vertical="center"/>
    </xf>
    <xf numFmtId="0" fontId="3" fillId="0" borderId="0" xfId="0" applyFont="1" applyAlignment="1">
      <alignment vertical="center"/>
    </xf>
    <xf numFmtId="0" fontId="8" fillId="4" borderId="2" xfId="0" applyFont="1" applyFill="1" applyBorder="1" applyAlignment="1">
      <alignment horizontal="left" vertical="center"/>
    </xf>
    <xf numFmtId="0" fontId="8" fillId="4" borderId="9" xfId="0" applyFont="1" applyFill="1" applyBorder="1" applyAlignment="1">
      <alignment horizontal="left" vertical="center"/>
    </xf>
    <xf numFmtId="0" fontId="9" fillId="4" borderId="12" xfId="0" applyFont="1" applyFill="1" applyBorder="1" applyAlignment="1">
      <alignment horizontal="left" vertical="center"/>
    </xf>
    <xf numFmtId="0" fontId="8" fillId="4" borderId="12" xfId="0" applyFont="1" applyFill="1" applyBorder="1" applyAlignment="1">
      <alignment horizontal="left" vertical="center"/>
    </xf>
    <xf numFmtId="0" fontId="8" fillId="4" borderId="4" xfId="0" applyFont="1" applyFill="1" applyBorder="1" applyAlignment="1">
      <alignment horizontal="left" vertical="center"/>
    </xf>
    <xf numFmtId="0" fontId="0" fillId="5" borderId="0" xfId="0" applyFill="1" applyAlignment="1">
      <alignment vertical="center"/>
    </xf>
    <xf numFmtId="44" fontId="0" fillId="0" borderId="2" xfId="1" applyFont="1" applyBorder="1"/>
    <xf numFmtId="44" fontId="0" fillId="4" borderId="2" xfId="1" applyFont="1" applyFill="1" applyBorder="1"/>
    <xf numFmtId="0" fontId="11" fillId="5" borderId="0" xfId="0" applyFont="1" applyFill="1" applyAlignment="1" applyProtection="1">
      <alignment horizontal="center" vertical="center"/>
      <protection locked="0"/>
    </xf>
    <xf numFmtId="0" fontId="11" fillId="6" borderId="0" xfId="0" applyFont="1" applyFill="1" applyAlignment="1">
      <alignment vertical="center"/>
    </xf>
    <xf numFmtId="0" fontId="0" fillId="6" borderId="1" xfId="0" applyFill="1" applyBorder="1" applyAlignment="1">
      <alignment horizontal="center" vertical="center" wrapText="1"/>
    </xf>
    <xf numFmtId="0" fontId="0" fillId="4" borderId="1" xfId="0"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right"/>
    </xf>
    <xf numFmtId="0" fontId="0" fillId="0" borderId="0" xfId="0" applyAlignment="1">
      <alignment vertical="top" wrapText="1"/>
    </xf>
    <xf numFmtId="0" fontId="3" fillId="0" borderId="0" xfId="0" applyFont="1" applyAlignment="1">
      <alignment horizontal="right"/>
    </xf>
    <xf numFmtId="0" fontId="3" fillId="0" borderId="0" xfId="0" applyFont="1"/>
    <xf numFmtId="0" fontId="0" fillId="0" borderId="0" xfId="0" applyAlignment="1">
      <alignment vertical="top"/>
    </xf>
    <xf numFmtId="0" fontId="0" fillId="0" borderId="0" xfId="0" applyProtection="1">
      <protection locked="0"/>
      <extLst>
        <ext xmlns:xfpb="http://schemas.microsoft.com/office/spreadsheetml/2022/featurepropertybag" uri="{C7286773-470A-42A8-94C5-96B5CB345126}">
          <xfpb:xfComplement i="0"/>
        </ext>
      </extLst>
    </xf>
    <xf numFmtId="0" fontId="10" fillId="4" borderId="2" xfId="0" applyFont="1" applyFill="1" applyBorder="1" applyAlignment="1">
      <alignment horizontal="left" vertical="top" wrapText="1"/>
    </xf>
    <xf numFmtId="0" fontId="3" fillId="6" borderId="9" xfId="0" applyFont="1" applyFill="1" applyBorder="1" applyAlignment="1">
      <alignment horizontal="right" vertical="center"/>
    </xf>
    <xf numFmtId="0" fontId="3" fillId="6" borderId="10" xfId="0" applyFont="1" applyFill="1" applyBorder="1" applyAlignment="1">
      <alignment horizontal="right" vertical="center"/>
    </xf>
    <xf numFmtId="44" fontId="3" fillId="6" borderId="11" xfId="0" applyNumberFormat="1" applyFont="1" applyFill="1" applyBorder="1" applyAlignment="1">
      <alignment vertical="center"/>
    </xf>
    <xf numFmtId="44" fontId="0" fillId="0" borderId="2" xfId="1" applyFont="1" applyFill="1" applyBorder="1"/>
    <xf numFmtId="0" fontId="3" fillId="0" borderId="13" xfId="0" applyFont="1" applyBorder="1" applyAlignment="1">
      <alignment vertical="center"/>
    </xf>
    <xf numFmtId="0" fontId="0" fillId="0" borderId="13" xfId="0" applyBorder="1" applyAlignment="1">
      <alignment vertical="center"/>
    </xf>
    <xf numFmtId="0" fontId="13" fillId="6" borderId="9" xfId="0" applyFont="1" applyFill="1" applyBorder="1" applyAlignment="1">
      <alignment horizontal="center" vertical="center" wrapText="1"/>
    </xf>
    <xf numFmtId="0" fontId="14" fillId="0" borderId="13" xfId="0" applyFont="1" applyBorder="1" applyAlignment="1">
      <alignment vertical="center"/>
    </xf>
    <xf numFmtId="0" fontId="0" fillId="5" borderId="13" xfId="0" applyFill="1" applyBorder="1" applyAlignment="1">
      <alignment vertical="center"/>
    </xf>
    <xf numFmtId="0" fontId="9" fillId="0" borderId="13" xfId="0" applyFont="1" applyBorder="1" applyAlignment="1">
      <alignment vertical="center"/>
    </xf>
    <xf numFmtId="0" fontId="18" fillId="4" borderId="10" xfId="2" applyFont="1" applyFill="1" applyBorder="1" applyAlignment="1" applyProtection="1">
      <alignment horizontal="left" vertical="center"/>
    </xf>
    <xf numFmtId="0" fontId="18" fillId="4" borderId="11" xfId="2" applyFont="1" applyFill="1" applyBorder="1" applyAlignment="1" applyProtection="1">
      <alignment horizontal="left" vertical="center"/>
    </xf>
    <xf numFmtId="0" fontId="4" fillId="4" borderId="10" xfId="2" quotePrefix="1" applyFill="1" applyBorder="1" applyAlignment="1" applyProtection="1">
      <alignment horizontal="left" vertical="center"/>
    </xf>
    <xf numFmtId="0" fontId="0" fillId="8" borderId="2" xfId="0" applyFill="1" applyBorder="1"/>
    <xf numFmtId="44" fontId="19" fillId="9" borderId="2" xfId="0" applyNumberFormat="1" applyFont="1" applyFill="1" applyBorder="1" applyAlignment="1">
      <alignment vertical="center"/>
    </xf>
    <xf numFmtId="0" fontId="14" fillId="9" borderId="3" xfId="0" applyFont="1" applyFill="1" applyBorder="1" applyAlignment="1">
      <alignment vertical="center"/>
    </xf>
    <xf numFmtId="0" fontId="14" fillId="9" borderId="4" xfId="0" applyFont="1" applyFill="1" applyBorder="1" applyAlignment="1">
      <alignment vertical="center"/>
    </xf>
    <xf numFmtId="0" fontId="13" fillId="9" borderId="2" xfId="0" applyFont="1" applyFill="1" applyBorder="1" applyAlignment="1">
      <alignment horizontal="center" vertical="center"/>
    </xf>
    <xf numFmtId="0" fontId="0" fillId="6" borderId="9" xfId="0" applyFill="1" applyBorder="1" applyAlignment="1">
      <alignment vertical="center"/>
    </xf>
    <xf numFmtId="164" fontId="0" fillId="0" borderId="2" xfId="0" applyNumberFormat="1" applyBorder="1" applyAlignment="1" applyProtection="1">
      <alignment horizontal="center" vertical="center"/>
      <protection locked="0"/>
    </xf>
    <xf numFmtId="44" fontId="0" fillId="5" borderId="2" xfId="1" applyFont="1" applyFill="1" applyBorder="1" applyAlignment="1" applyProtection="1">
      <alignment vertical="center"/>
      <protection locked="0"/>
    </xf>
    <xf numFmtId="44" fontId="3" fillId="9" borderId="2" xfId="0" applyNumberFormat="1" applyFont="1" applyFill="1" applyBorder="1" applyAlignment="1">
      <alignment vertical="center"/>
    </xf>
    <xf numFmtId="0" fontId="0" fillId="4" borderId="2" xfId="0" applyFill="1" applyBorder="1" applyAlignment="1">
      <alignment horizontal="center" vertical="center" wrapText="1"/>
    </xf>
    <xf numFmtId="44" fontId="0" fillId="10" borderId="2" xfId="1" applyFont="1" applyFill="1" applyBorder="1"/>
    <xf numFmtId="0" fontId="10" fillId="3" borderId="2" xfId="0" applyFont="1" applyFill="1" applyBorder="1" applyAlignment="1">
      <alignment vertical="top"/>
    </xf>
    <xf numFmtId="0" fontId="3" fillId="0" borderId="3" xfId="0" applyFont="1" applyBorder="1" applyAlignment="1">
      <alignment horizontal="right" vertical="center"/>
    </xf>
    <xf numFmtId="0" fontId="3" fillId="0" borderId="4" xfId="0" applyFont="1" applyBorder="1" applyAlignment="1">
      <alignment horizontal="right" vertical="center"/>
    </xf>
    <xf numFmtId="44" fontId="3" fillId="0" borderId="4" xfId="0" applyNumberFormat="1" applyFont="1" applyBorder="1" applyAlignment="1">
      <alignment vertical="center"/>
    </xf>
    <xf numFmtId="44" fontId="3" fillId="0" borderId="5" xfId="0" applyNumberFormat="1"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44" fontId="3" fillId="0" borderId="7" xfId="0" applyNumberFormat="1" applyFont="1" applyBorder="1" applyAlignment="1">
      <alignment vertical="center"/>
    </xf>
    <xf numFmtId="44" fontId="3" fillId="0" borderId="8" xfId="0" applyNumberFormat="1" applyFont="1" applyBorder="1" applyAlignment="1">
      <alignment vertical="center"/>
    </xf>
    <xf numFmtId="0" fontId="20" fillId="0" borderId="0" xfId="0" applyFont="1"/>
    <xf numFmtId="0" fontId="1" fillId="0" borderId="0" xfId="0" applyFont="1"/>
    <xf numFmtId="9" fontId="21" fillId="0" borderId="0" xfId="0" applyNumberFormat="1" applyFont="1"/>
    <xf numFmtId="44" fontId="0" fillId="0" borderId="0" xfId="0" applyNumberFormat="1" applyAlignment="1">
      <alignment vertical="center"/>
    </xf>
    <xf numFmtId="10" fontId="0" fillId="0" borderId="0" xfId="0" applyNumberFormat="1" applyAlignment="1">
      <alignment vertical="center"/>
    </xf>
    <xf numFmtId="166" fontId="0" fillId="0" borderId="0" xfId="0" applyNumberFormat="1" applyAlignment="1">
      <alignment vertical="center"/>
    </xf>
    <xf numFmtId="2" fontId="0" fillId="0" borderId="2" xfId="0" applyNumberFormat="1" applyBorder="1" applyAlignment="1" applyProtection="1">
      <alignment vertical="center"/>
      <protection locked="0"/>
    </xf>
    <xf numFmtId="0" fontId="0" fillId="0" borderId="0" xfId="0" applyAlignment="1" applyProtection="1">
      <alignment vertical="center"/>
      <protection locked="0"/>
    </xf>
    <xf numFmtId="44" fontId="3" fillId="11" borderId="2" xfId="1" applyFont="1" applyFill="1" applyBorder="1"/>
    <xf numFmtId="44" fontId="0" fillId="11" borderId="2" xfId="1" applyFont="1" applyFill="1" applyBorder="1"/>
    <xf numFmtId="44" fontId="0" fillId="10" borderId="11" xfId="1" applyFont="1" applyFill="1" applyBorder="1"/>
    <xf numFmtId="44" fontId="0" fillId="4" borderId="11" xfId="1" applyFont="1" applyFill="1" applyBorder="1"/>
    <xf numFmtId="44" fontId="3" fillId="4" borderId="11" xfId="1" applyFont="1" applyFill="1" applyBorder="1"/>
    <xf numFmtId="0" fontId="0" fillId="0" borderId="12" xfId="0" applyBorder="1"/>
    <xf numFmtId="44" fontId="0" fillId="0" borderId="12" xfId="1" applyFont="1" applyBorder="1"/>
    <xf numFmtId="2" fontId="0" fillId="0" borderId="0" xfId="0" applyNumberFormat="1"/>
    <xf numFmtId="0" fontId="3" fillId="6" borderId="9" xfId="0" applyFont="1" applyFill="1" applyBorder="1"/>
    <xf numFmtId="44" fontId="0" fillId="11" borderId="12" xfId="1" applyFont="1" applyFill="1" applyBorder="1"/>
    <xf numFmtId="44" fontId="3" fillId="11" borderId="16" xfId="1" applyFont="1" applyFill="1" applyBorder="1"/>
    <xf numFmtId="0" fontId="4" fillId="4" borderId="9" xfId="2" applyFill="1" applyBorder="1" applyAlignment="1" applyProtection="1">
      <alignment horizontal="left" vertical="center"/>
    </xf>
    <xf numFmtId="0" fontId="0" fillId="0" borderId="2" xfId="0" applyBorder="1" applyAlignment="1" applyProtection="1">
      <alignment horizontal="left" vertical="center"/>
      <protection locked="0"/>
    </xf>
    <xf numFmtId="0" fontId="0" fillId="0" borderId="2" xfId="0" applyBorder="1" applyAlignment="1" applyProtection="1">
      <alignment horizontal="center" vertical="center"/>
      <protection locked="0"/>
    </xf>
    <xf numFmtId="0" fontId="3" fillId="6" borderId="2" xfId="0" applyFont="1" applyFill="1" applyBorder="1" applyAlignment="1">
      <alignment horizontal="center" vertical="center"/>
    </xf>
    <xf numFmtId="0" fontId="13" fillId="6" borderId="2" xfId="0" applyFont="1" applyFill="1" applyBorder="1" applyAlignment="1">
      <alignment horizontal="center" vertical="center" wrapText="1"/>
    </xf>
    <xf numFmtId="0" fontId="0" fillId="6" borderId="2" xfId="0" applyFill="1" applyBorder="1" applyAlignment="1">
      <alignment horizontal="center" vertical="center"/>
    </xf>
    <xf numFmtId="0" fontId="3" fillId="4" borderId="12" xfId="0" applyFont="1" applyFill="1" applyBorder="1" applyAlignment="1">
      <alignment horizontal="center" vertical="center"/>
    </xf>
    <xf numFmtId="0" fontId="13" fillId="6" borderId="11" xfId="0" applyFont="1" applyFill="1" applyBorder="1" applyAlignment="1">
      <alignment horizontal="center" vertical="center"/>
    </xf>
    <xf numFmtId="0" fontId="3" fillId="0" borderId="0" xfId="0" applyFont="1" applyAlignment="1">
      <alignment horizontal="center" vertical="center"/>
    </xf>
    <xf numFmtId="0" fontId="0" fillId="0" borderId="0" xfId="0" applyAlignment="1">
      <alignment horizontal="left" vertical="top" wrapText="1"/>
    </xf>
    <xf numFmtId="0" fontId="17" fillId="4" borderId="2" xfId="0" applyFont="1" applyFill="1" applyBorder="1" applyAlignment="1">
      <alignment horizontal="left" vertical="top" wrapText="1"/>
    </xf>
    <xf numFmtId="0" fontId="17" fillId="4" borderId="9" xfId="0" applyFont="1" applyFill="1" applyBorder="1" applyAlignment="1">
      <alignment horizontal="left" vertical="top" wrapText="1"/>
    </xf>
    <xf numFmtId="0" fontId="17" fillId="4" borderId="10" xfId="0" applyFont="1" applyFill="1" applyBorder="1" applyAlignment="1">
      <alignment horizontal="left" vertical="top" wrapText="1"/>
    </xf>
    <xf numFmtId="0" fontId="17" fillId="4" borderId="11" xfId="0" applyFont="1" applyFill="1" applyBorder="1" applyAlignment="1">
      <alignment horizontal="left" vertical="top" wrapText="1"/>
    </xf>
    <xf numFmtId="0" fontId="4" fillId="0" borderId="0" xfId="2" applyFill="1" applyAlignment="1"/>
    <xf numFmtId="0" fontId="8" fillId="2" borderId="2" xfId="0" applyFont="1" applyFill="1" applyBorder="1" applyAlignment="1">
      <alignment horizontal="left" vertical="top"/>
    </xf>
    <xf numFmtId="0" fontId="8" fillId="2" borderId="1" xfId="0" applyFont="1" applyFill="1" applyBorder="1" applyAlignment="1">
      <alignment horizontal="left" vertical="top"/>
    </xf>
    <xf numFmtId="0" fontId="17" fillId="3" borderId="9" xfId="0" applyFont="1" applyFill="1" applyBorder="1" applyAlignment="1">
      <alignment horizontal="left" vertical="top" wrapText="1"/>
    </xf>
    <xf numFmtId="0" fontId="17" fillId="3" borderId="10" xfId="0" applyFont="1" applyFill="1" applyBorder="1" applyAlignment="1">
      <alignment horizontal="left" vertical="top" wrapText="1"/>
    </xf>
    <xf numFmtId="0" fontId="17" fillId="3" borderId="11" xfId="0" applyFont="1" applyFill="1" applyBorder="1" applyAlignment="1">
      <alignment horizontal="left" vertical="top" wrapText="1"/>
    </xf>
    <xf numFmtId="0" fontId="9" fillId="3" borderId="2" xfId="0" applyFont="1" applyFill="1" applyBorder="1" applyAlignment="1">
      <alignment horizontal="left" vertical="top" wrapText="1"/>
    </xf>
    <xf numFmtId="0" fontId="4" fillId="4" borderId="9" xfId="2" applyFill="1" applyBorder="1" applyAlignment="1" applyProtection="1">
      <alignment horizontal="left" vertical="center"/>
    </xf>
    <xf numFmtId="0" fontId="4" fillId="4" borderId="10" xfId="2" applyFill="1" applyBorder="1" applyAlignment="1" applyProtection="1">
      <alignment horizontal="left" vertical="center"/>
    </xf>
    <xf numFmtId="0" fontId="4" fillId="4" borderId="11" xfId="2" applyFill="1" applyBorder="1" applyAlignment="1" applyProtection="1">
      <alignment horizontal="left" vertical="center"/>
    </xf>
    <xf numFmtId="0" fontId="9" fillId="4" borderId="2" xfId="0" applyFont="1" applyFill="1" applyBorder="1" applyAlignment="1">
      <alignment horizontal="left" vertical="top" wrapText="1"/>
    </xf>
    <xf numFmtId="0" fontId="4" fillId="4" borderId="9" xfId="2" applyFill="1" applyBorder="1" applyAlignment="1" applyProtection="1">
      <alignment horizontal="left"/>
    </xf>
    <xf numFmtId="0" fontId="4" fillId="4" borderId="10" xfId="2" applyFill="1" applyBorder="1" applyAlignment="1" applyProtection="1">
      <alignment horizontal="left"/>
    </xf>
    <xf numFmtId="0" fontId="4" fillId="4" borderId="11" xfId="2" applyFill="1" applyBorder="1" applyAlignment="1" applyProtection="1">
      <alignment horizontal="left"/>
    </xf>
    <xf numFmtId="0" fontId="17" fillId="3" borderId="2" xfId="0" applyFont="1" applyFill="1" applyBorder="1" applyAlignment="1">
      <alignment horizontal="left" vertical="top" wrapText="1"/>
    </xf>
    <xf numFmtId="0" fontId="25" fillId="4" borderId="2" xfId="0" applyFont="1" applyFill="1" applyBorder="1" applyAlignment="1">
      <alignment horizontal="left" vertical="top" wrapText="1"/>
    </xf>
    <xf numFmtId="164" fontId="0" fillId="0" borderId="2" xfId="1" applyNumberFormat="1"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9" fontId="0" fillId="0" borderId="2" xfId="3" applyFont="1" applyBorder="1" applyAlignment="1" applyProtection="1">
      <alignment horizontal="center" vertical="center"/>
      <protection locked="0"/>
    </xf>
    <xf numFmtId="0" fontId="0" fillId="5" borderId="9" xfId="0" applyFill="1" applyBorder="1" applyAlignment="1" applyProtection="1">
      <alignment horizontal="center" vertical="center"/>
      <protection locked="0"/>
    </xf>
    <xf numFmtId="0" fontId="0" fillId="5" borderId="10" xfId="0" applyFill="1" applyBorder="1" applyAlignment="1" applyProtection="1">
      <alignment horizontal="center" vertical="center"/>
      <protection locked="0"/>
    </xf>
    <xf numFmtId="0" fontId="0" fillId="5" borderId="11" xfId="0" applyFill="1" applyBorder="1" applyAlignment="1" applyProtection="1">
      <alignment horizontal="center" vertical="center"/>
      <protection locked="0"/>
    </xf>
    <xf numFmtId="0" fontId="8" fillId="4" borderId="10" xfId="0" applyFont="1" applyFill="1" applyBorder="1" applyAlignment="1">
      <alignment horizontal="left" vertical="center"/>
    </xf>
    <xf numFmtId="0" fontId="8" fillId="7" borderId="13" xfId="0" applyFont="1" applyFill="1" applyBorder="1" applyAlignment="1">
      <alignment horizontal="left" vertical="center" wrapText="1"/>
    </xf>
    <xf numFmtId="0" fontId="8" fillId="7" borderId="0" xfId="0" applyFont="1" applyFill="1" applyAlignment="1">
      <alignment horizontal="left" vertical="center" wrapText="1"/>
    </xf>
    <xf numFmtId="0" fontId="14" fillId="6" borderId="4" xfId="0" applyFont="1" applyFill="1" applyBorder="1" applyAlignment="1">
      <alignment horizontal="left" vertical="center"/>
    </xf>
    <xf numFmtId="0" fontId="14" fillId="6" borderId="0" xfId="0" applyFont="1" applyFill="1" applyAlignment="1">
      <alignment horizontal="left" vertical="center"/>
    </xf>
    <xf numFmtId="0" fontId="3" fillId="4" borderId="4" xfId="0" applyFont="1" applyFill="1" applyBorder="1" applyAlignment="1">
      <alignment horizontal="center" vertical="center"/>
    </xf>
    <xf numFmtId="0" fontId="0" fillId="4" borderId="7" xfId="0" applyFill="1" applyBorder="1" applyAlignment="1">
      <alignment horizontal="center" vertical="center"/>
    </xf>
    <xf numFmtId="0" fontId="12" fillId="4" borderId="14"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3" fillId="6" borderId="9" xfId="0" applyFont="1" applyFill="1" applyBorder="1" applyAlignment="1">
      <alignment horizontal="center" vertical="center"/>
    </xf>
    <xf numFmtId="0" fontId="13" fillId="6" borderId="11" xfId="0" applyFont="1" applyFill="1" applyBorder="1" applyAlignment="1">
      <alignment horizontal="center" vertical="center"/>
    </xf>
    <xf numFmtId="0" fontId="13" fillId="6" borderId="2" xfId="0" applyFont="1" applyFill="1" applyBorder="1" applyAlignment="1">
      <alignment horizontal="center" vertical="center" wrapText="1"/>
    </xf>
    <xf numFmtId="0" fontId="14" fillId="6" borderId="9" xfId="0" applyFont="1" applyFill="1" applyBorder="1" applyAlignment="1">
      <alignment horizontal="left" vertical="center"/>
    </xf>
    <xf numFmtId="0" fontId="14" fillId="6" borderId="10" xfId="0" applyFont="1" applyFill="1" applyBorder="1" applyAlignment="1">
      <alignment horizontal="left" vertical="center"/>
    </xf>
    <xf numFmtId="0" fontId="14" fillId="6" borderId="11" xfId="0" applyFont="1" applyFill="1" applyBorder="1" applyAlignment="1">
      <alignment horizontal="left" vertical="center"/>
    </xf>
    <xf numFmtId="0" fontId="3" fillId="4" borderId="3" xfId="0" applyFont="1" applyFill="1" applyBorder="1" applyAlignment="1">
      <alignment horizontal="center" vertical="center"/>
    </xf>
    <xf numFmtId="0" fontId="3"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3" fillId="6" borderId="12" xfId="0" applyFont="1" applyFill="1" applyBorder="1" applyAlignment="1">
      <alignment horizontal="center" vertical="center"/>
    </xf>
    <xf numFmtId="0" fontId="3" fillId="6" borderId="2" xfId="0" applyFont="1" applyFill="1" applyBorder="1" applyAlignment="1">
      <alignment horizontal="right" vertical="center"/>
    </xf>
    <xf numFmtId="0" fontId="3" fillId="6" borderId="9" xfId="0" applyFont="1" applyFill="1" applyBorder="1" applyAlignment="1">
      <alignment horizontal="left" vertical="center"/>
    </xf>
    <xf numFmtId="0" fontId="3" fillId="6" borderId="10" xfId="0" applyFont="1" applyFill="1" applyBorder="1" applyAlignment="1">
      <alignment horizontal="left" vertical="center"/>
    </xf>
    <xf numFmtId="0" fontId="3" fillId="6" borderId="11" xfId="0" applyFont="1" applyFill="1" applyBorder="1" applyAlignment="1">
      <alignment horizontal="left" vertical="center"/>
    </xf>
    <xf numFmtId="0" fontId="7" fillId="0" borderId="9"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3" fillId="4" borderId="2" xfId="0" applyFont="1" applyFill="1" applyBorder="1" applyAlignment="1">
      <alignment horizontal="center" vertical="center"/>
    </xf>
    <xf numFmtId="0" fontId="3" fillId="4" borderId="12" xfId="0" applyFont="1" applyFill="1" applyBorder="1" applyAlignment="1">
      <alignment horizontal="center" vertical="center"/>
    </xf>
    <xf numFmtId="44" fontId="0" fillId="6" borderId="11" xfId="0" applyNumberFormat="1" applyFill="1" applyBorder="1" applyAlignment="1">
      <alignment horizontal="center" vertical="center"/>
    </xf>
    <xf numFmtId="0" fontId="0" fillId="6" borderId="2" xfId="0" applyFill="1" applyBorder="1" applyAlignment="1">
      <alignment horizontal="center" vertical="center"/>
    </xf>
    <xf numFmtId="10" fontId="0" fillId="0" borderId="2" xfId="3" applyNumberFormat="1" applyFont="1" applyBorder="1" applyAlignment="1" applyProtection="1">
      <alignment horizontal="center" vertical="center"/>
      <protection locked="0"/>
    </xf>
    <xf numFmtId="0" fontId="0" fillId="6" borderId="9" xfId="0" applyFill="1" applyBorder="1" applyAlignment="1">
      <alignment horizontal="center" vertical="center"/>
    </xf>
    <xf numFmtId="0" fontId="0" fillId="6" borderId="11" xfId="0" applyFill="1" applyBorder="1" applyAlignment="1">
      <alignment horizontal="center" vertical="center"/>
    </xf>
    <xf numFmtId="0" fontId="3" fillId="6" borderId="1" xfId="0" applyFont="1" applyFill="1" applyBorder="1" applyAlignment="1">
      <alignment horizontal="right" vertical="center"/>
    </xf>
    <xf numFmtId="0" fontId="0" fillId="0" borderId="2" xfId="0" applyBorder="1" applyAlignment="1" applyProtection="1">
      <alignment horizontal="left" vertical="center"/>
      <protection locked="0"/>
    </xf>
    <xf numFmtId="0" fontId="12" fillId="4" borderId="6"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3" fillId="6" borderId="2" xfId="0" applyFont="1" applyFill="1" applyBorder="1" applyAlignment="1">
      <alignment horizontal="center" vertical="center"/>
    </xf>
    <xf numFmtId="0" fontId="12" fillId="4" borderId="3" xfId="0" applyFont="1" applyFill="1" applyBorder="1" applyAlignment="1">
      <alignment horizontal="left" vertical="center" wrapText="1"/>
    </xf>
    <xf numFmtId="0" fontId="12" fillId="4" borderId="4" xfId="0" applyFont="1" applyFill="1" applyBorder="1" applyAlignment="1">
      <alignment horizontal="left" vertical="center" wrapText="1"/>
    </xf>
    <xf numFmtId="0" fontId="12" fillId="4" borderId="5" xfId="0" applyFont="1" applyFill="1" applyBorder="1" applyAlignment="1">
      <alignment horizontal="left" vertical="center" wrapText="1"/>
    </xf>
    <xf numFmtId="0" fontId="12" fillId="4" borderId="6" xfId="0" applyFont="1" applyFill="1" applyBorder="1" applyAlignment="1">
      <alignment horizontal="left" vertical="center" wrapText="1"/>
    </xf>
    <xf numFmtId="0" fontId="12" fillId="4" borderId="7"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0" fillId="4" borderId="0" xfId="0" applyFill="1" applyAlignment="1">
      <alignment horizontal="center" vertical="center"/>
    </xf>
    <xf numFmtId="0" fontId="11" fillId="6" borderId="0" xfId="0" applyFont="1" applyFill="1" applyAlignment="1">
      <alignment horizontal="center" vertical="center"/>
    </xf>
    <xf numFmtId="0" fontId="11" fillId="6" borderId="0" xfId="0" applyFont="1" applyFill="1" applyAlignment="1">
      <alignment horizontal="right" vertical="center"/>
    </xf>
    <xf numFmtId="0" fontId="12" fillId="4" borderId="0" xfId="0" applyFont="1" applyFill="1" applyAlignment="1">
      <alignment horizontal="center" vertical="center" wrapText="1"/>
    </xf>
    <xf numFmtId="0" fontId="0" fillId="0" borderId="1"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9"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14" fillId="6" borderId="3" xfId="0" applyFont="1" applyFill="1" applyBorder="1" applyAlignment="1">
      <alignment horizontal="left" vertical="center"/>
    </xf>
    <xf numFmtId="0" fontId="14" fillId="6" borderId="5" xfId="0" applyFont="1" applyFill="1" applyBorder="1" applyAlignment="1">
      <alignment horizontal="left" vertical="center"/>
    </xf>
    <xf numFmtId="0" fontId="12" fillId="4" borderId="2" xfId="0" applyFont="1" applyFill="1" applyBorder="1" applyAlignment="1">
      <alignment horizontal="center" vertical="center" wrapText="1"/>
    </xf>
    <xf numFmtId="0" fontId="0" fillId="4" borderId="6" xfId="0" applyFill="1" applyBorder="1" applyAlignment="1">
      <alignment horizontal="center" vertical="center"/>
    </xf>
    <xf numFmtId="0" fontId="0" fillId="4" borderId="8" xfId="0" applyFill="1" applyBorder="1" applyAlignment="1">
      <alignment horizontal="center" vertical="center"/>
    </xf>
    <xf numFmtId="0" fontId="3" fillId="4" borderId="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0" fillId="0" borderId="10" xfId="0" applyBorder="1" applyAlignment="1" applyProtection="1">
      <alignment horizontal="center" vertical="center"/>
      <protection locked="0"/>
    </xf>
    <xf numFmtId="0" fontId="5" fillId="4" borderId="2" xfId="0" applyFont="1" applyFill="1" applyBorder="1" applyAlignment="1">
      <alignment horizontal="left" vertical="center" wrapText="1"/>
    </xf>
    <xf numFmtId="0" fontId="3" fillId="9" borderId="9" xfId="0" applyFont="1" applyFill="1" applyBorder="1" applyAlignment="1">
      <alignment horizontal="right" vertical="center"/>
    </xf>
    <xf numFmtId="0" fontId="3" fillId="9" borderId="10" xfId="0" applyFont="1" applyFill="1" applyBorder="1" applyAlignment="1">
      <alignment horizontal="right" vertical="center"/>
    </xf>
    <xf numFmtId="0" fontId="3" fillId="9" borderId="11" xfId="0" applyFont="1" applyFill="1" applyBorder="1" applyAlignment="1">
      <alignment horizontal="right" vertical="center"/>
    </xf>
    <xf numFmtId="0" fontId="19" fillId="9" borderId="6" xfId="0" applyFont="1" applyFill="1" applyBorder="1" applyAlignment="1">
      <alignment horizontal="right" vertical="center"/>
    </xf>
    <xf numFmtId="0" fontId="19" fillId="9" borderId="7" xfId="0" applyFont="1" applyFill="1" applyBorder="1" applyAlignment="1">
      <alignment horizontal="right" vertical="center"/>
    </xf>
    <xf numFmtId="0" fontId="19" fillId="9" borderId="8" xfId="0" applyFont="1" applyFill="1" applyBorder="1" applyAlignment="1">
      <alignment horizontal="right" vertical="center"/>
    </xf>
    <xf numFmtId="0" fontId="19" fillId="9" borderId="9" xfId="0" applyFont="1" applyFill="1" applyBorder="1" applyAlignment="1">
      <alignment horizontal="center" vertical="center"/>
    </xf>
    <xf numFmtId="0" fontId="19" fillId="9" borderId="10" xfId="0" applyFont="1" applyFill="1" applyBorder="1" applyAlignment="1">
      <alignment horizontal="center" vertical="center"/>
    </xf>
    <xf numFmtId="0" fontId="19" fillId="9" borderId="11" xfId="0" applyFont="1" applyFill="1" applyBorder="1" applyAlignment="1">
      <alignment horizontal="center" vertical="center"/>
    </xf>
    <xf numFmtId="0" fontId="0" fillId="5" borderId="6" xfId="0" applyFill="1" applyBorder="1" applyAlignment="1">
      <alignment horizontal="center"/>
    </xf>
    <xf numFmtId="0" fontId="0" fillId="5" borderId="7" xfId="0" applyFill="1" applyBorder="1" applyAlignment="1">
      <alignment horizontal="center"/>
    </xf>
    <xf numFmtId="0" fontId="15" fillId="0" borderId="9" xfId="0" applyFont="1" applyBorder="1" applyAlignment="1">
      <alignment horizontal="left"/>
    </xf>
    <xf numFmtId="0" fontId="15" fillId="0" borderId="10" xfId="0" applyFont="1" applyBorder="1" applyAlignment="1">
      <alignment horizontal="left"/>
    </xf>
    <xf numFmtId="0" fontId="15" fillId="0" borderId="11" xfId="0" applyFont="1" applyBorder="1" applyAlignment="1">
      <alignment horizontal="left"/>
    </xf>
    <xf numFmtId="0" fontId="16" fillId="0" borderId="0" xfId="0" applyFont="1" applyAlignment="1">
      <alignment horizontal="center" vertical="center"/>
    </xf>
    <xf numFmtId="0" fontId="9" fillId="5" borderId="10" xfId="0" applyFont="1" applyFill="1" applyBorder="1" applyAlignment="1">
      <alignment horizontal="center"/>
    </xf>
    <xf numFmtId="0" fontId="9" fillId="5" borderId="11" xfId="0" applyFont="1" applyFill="1" applyBorder="1" applyAlignment="1">
      <alignment horizontal="center"/>
    </xf>
    <xf numFmtId="0" fontId="3" fillId="6" borderId="13" xfId="0" applyFont="1" applyFill="1" applyBorder="1" applyAlignment="1">
      <alignment horizontal="center"/>
    </xf>
    <xf numFmtId="0" fontId="3" fillId="6" borderId="0" xfId="0" applyFont="1" applyFill="1" applyAlignment="1">
      <alignment horizontal="center"/>
    </xf>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0" xfId="0" applyAlignment="1">
      <alignment horizontal="left" vertical="top" wrapText="1"/>
    </xf>
    <xf numFmtId="0" fontId="0" fillId="0" borderId="7" xfId="0" applyBorder="1" applyAlignment="1" applyProtection="1">
      <alignment horizontal="center"/>
      <protection locked="0"/>
    </xf>
    <xf numFmtId="165" fontId="0" fillId="0" borderId="7" xfId="0" applyNumberFormat="1" applyBorder="1" applyAlignment="1" applyProtection="1">
      <alignment horizontal="center"/>
      <protection locked="0"/>
    </xf>
  </cellXfs>
  <cellStyles count="4">
    <cellStyle name="Currency" xfId="1" builtinId="4"/>
    <cellStyle name="Hyperlink" xfId="2" builtinId="8"/>
    <cellStyle name="Normal" xfId="0" builtinId="0"/>
    <cellStyle name="Percent" xfId="3" builtinId="5"/>
  </cellStyles>
  <dxfs count="4">
    <dxf>
      <fill>
        <patternFill>
          <bgColor rgb="FF92D050"/>
        </patternFill>
      </fill>
    </dxf>
    <dxf>
      <fill>
        <patternFill>
          <bgColor rgb="FFFF0000"/>
        </patternFill>
      </fill>
    </dxf>
    <dxf>
      <font>
        <b/>
        <i/>
        <color theme="0" tint="-0.14996795556505021"/>
      </font>
      <fill>
        <patternFill>
          <bgColor rgb="FFC00000"/>
        </patternFill>
      </fill>
    </dxf>
    <dxf>
      <fill>
        <patternFill>
          <bgColor rgb="FFFF0000"/>
        </patternFill>
      </fill>
    </dxf>
  </dxfs>
  <tableStyles count="0" defaultTableStyle="TableStyleMedium2" defaultPivotStyle="PivotStyleLight16"/>
  <colors>
    <mruColors>
      <color rgb="FF0000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E6C68-AD92-4199-9670-0E6EF984AAC7}">
  <dimension ref="A1:K19"/>
  <sheetViews>
    <sheetView workbookViewId="0"/>
  </sheetViews>
  <sheetFormatPr defaultColWidth="18.5703125" defaultRowHeight="15.75"/>
  <cols>
    <col min="1" max="1" width="18.5703125" style="1"/>
    <col min="2" max="2" width="9.85546875" style="1" customWidth="1"/>
    <col min="3" max="5" width="16" style="1" customWidth="1"/>
    <col min="6" max="6" width="9.140625" style="1" customWidth="1"/>
    <col min="7" max="7" width="18.5703125" style="1"/>
    <col min="8" max="8" width="9.28515625" style="1" customWidth="1"/>
    <col min="9" max="9" width="8.42578125" style="1" customWidth="1"/>
    <col min="10" max="10" width="10.85546875" style="1" customWidth="1"/>
    <col min="11" max="11" width="25.85546875" style="1" customWidth="1"/>
    <col min="12" max="16384" width="18.5703125" style="1"/>
  </cols>
  <sheetData>
    <row r="1" spans="1:11">
      <c r="A1" s="110" t="s">
        <v>0</v>
      </c>
      <c r="B1" s="110"/>
      <c r="C1" s="110"/>
      <c r="D1" s="110"/>
      <c r="E1" s="110"/>
      <c r="F1" s="109"/>
      <c r="G1" s="109"/>
      <c r="H1" s="109"/>
      <c r="I1" s="109"/>
      <c r="J1" s="109"/>
      <c r="K1" s="109"/>
    </row>
    <row r="2" spans="1:11" ht="51.75" customHeight="1">
      <c r="A2" s="114" t="s">
        <v>1</v>
      </c>
      <c r="B2" s="114"/>
      <c r="C2" s="114"/>
      <c r="D2" s="114"/>
      <c r="E2" s="114"/>
      <c r="F2" s="114"/>
      <c r="G2" s="114"/>
      <c r="H2" s="114"/>
      <c r="I2" s="114"/>
      <c r="J2" s="114"/>
      <c r="K2" s="114"/>
    </row>
    <row r="3" spans="1:11">
      <c r="A3" s="109" t="s">
        <v>2</v>
      </c>
      <c r="B3" s="109"/>
      <c r="C3" s="110"/>
      <c r="D3" s="110"/>
      <c r="E3" s="110"/>
      <c r="F3" s="110"/>
      <c r="G3" s="110"/>
      <c r="H3" s="109"/>
      <c r="I3" s="109"/>
      <c r="J3" s="110"/>
      <c r="K3" s="110"/>
    </row>
    <row r="4" spans="1:11" ht="16.5" customHeight="1">
      <c r="A4" s="108" t="s">
        <v>3</v>
      </c>
      <c r="B4" s="108"/>
      <c r="C4" s="108"/>
      <c r="D4" s="108"/>
      <c r="E4" s="108"/>
      <c r="F4" s="108"/>
      <c r="G4" s="108"/>
      <c r="H4" s="108"/>
      <c r="I4" s="108"/>
      <c r="J4" s="108"/>
      <c r="K4" s="108"/>
    </row>
    <row r="5" spans="1:11" ht="16.5" customHeight="1">
      <c r="A5" s="115" t="s">
        <v>4</v>
      </c>
      <c r="B5" s="116"/>
      <c r="C5" s="116"/>
      <c r="D5" s="116"/>
      <c r="E5" s="116"/>
      <c r="F5" s="116"/>
      <c r="G5" s="116"/>
      <c r="H5" s="116"/>
      <c r="I5" s="116"/>
      <c r="J5" s="116"/>
      <c r="K5" s="117"/>
    </row>
    <row r="6" spans="1:11" ht="16.5" customHeight="1">
      <c r="A6" s="94" t="s">
        <v>5</v>
      </c>
      <c r="B6" s="54"/>
      <c r="C6" s="52"/>
      <c r="D6" s="52"/>
      <c r="E6" s="52"/>
      <c r="F6" s="52"/>
      <c r="G6" s="52"/>
      <c r="H6" s="52"/>
      <c r="I6" s="52"/>
      <c r="J6" s="52"/>
      <c r="K6" s="53"/>
    </row>
    <row r="7" spans="1:11" ht="16.5" customHeight="1">
      <c r="A7" s="119" t="s">
        <v>6</v>
      </c>
      <c r="B7" s="120"/>
      <c r="C7" s="120"/>
      <c r="D7" s="120"/>
      <c r="E7" s="120"/>
      <c r="F7" s="120"/>
      <c r="G7" s="120"/>
      <c r="H7" s="120"/>
      <c r="I7" s="120"/>
      <c r="J7" s="120"/>
      <c r="K7" s="121"/>
    </row>
    <row r="8" spans="1:11">
      <c r="A8" s="109" t="s">
        <v>7</v>
      </c>
      <c r="B8" s="109"/>
      <c r="C8" s="109"/>
      <c r="D8" s="109"/>
      <c r="E8" s="109"/>
      <c r="F8" s="109"/>
      <c r="G8" s="109"/>
      <c r="H8" s="109"/>
      <c r="I8" s="109"/>
      <c r="J8" s="109"/>
      <c r="K8" s="109"/>
    </row>
    <row r="9" spans="1:11" ht="81" customHeight="1">
      <c r="A9" s="2" t="s">
        <v>8</v>
      </c>
      <c r="B9" s="114" t="s">
        <v>9</v>
      </c>
      <c r="C9" s="114"/>
      <c r="D9" s="114"/>
      <c r="E9" s="114"/>
      <c r="F9" s="114"/>
      <c r="G9" s="114"/>
      <c r="H9" s="114"/>
      <c r="I9" s="114"/>
      <c r="J9" s="114"/>
      <c r="K9" s="114"/>
    </row>
    <row r="10" spans="1:11" ht="66" customHeight="1">
      <c r="A10" s="3" t="s">
        <v>10</v>
      </c>
      <c r="B10" s="118" t="s">
        <v>11</v>
      </c>
      <c r="C10" s="118"/>
      <c r="D10" s="118"/>
      <c r="E10" s="118"/>
      <c r="F10" s="118"/>
      <c r="G10" s="118"/>
      <c r="H10" s="118"/>
      <c r="I10" s="118"/>
      <c r="J10" s="118"/>
      <c r="K10" s="118"/>
    </row>
    <row r="11" spans="1:11" ht="53.45" customHeight="1">
      <c r="A11" s="2" t="s">
        <v>12</v>
      </c>
      <c r="B11" s="114" t="s">
        <v>13</v>
      </c>
      <c r="C11" s="114"/>
      <c r="D11" s="114"/>
      <c r="E11" s="114"/>
      <c r="F11" s="114"/>
      <c r="G11" s="114"/>
      <c r="H11" s="114"/>
      <c r="I11" s="114"/>
      <c r="J11" s="114"/>
      <c r="K11" s="114"/>
    </row>
    <row r="12" spans="1:11" ht="81.95" customHeight="1">
      <c r="A12" s="3" t="s">
        <v>14</v>
      </c>
      <c r="B12" s="118" t="s">
        <v>15</v>
      </c>
      <c r="C12" s="118"/>
      <c r="D12" s="118"/>
      <c r="E12" s="118"/>
      <c r="F12" s="118"/>
      <c r="G12" s="118"/>
      <c r="H12" s="118"/>
      <c r="I12" s="118"/>
      <c r="J12" s="118"/>
      <c r="K12" s="118"/>
    </row>
    <row r="13" spans="1:11" ht="52.5" customHeight="1">
      <c r="A13" s="2" t="s">
        <v>16</v>
      </c>
      <c r="B13" s="114" t="s">
        <v>17</v>
      </c>
      <c r="C13" s="114"/>
      <c r="D13" s="114"/>
      <c r="E13" s="114"/>
      <c r="F13" s="114"/>
      <c r="G13" s="114"/>
      <c r="H13" s="114"/>
      <c r="I13" s="114"/>
      <c r="J13" s="114"/>
      <c r="K13" s="114"/>
    </row>
    <row r="14" spans="1:11" ht="243.75" customHeight="1">
      <c r="A14" s="41" t="s">
        <v>18</v>
      </c>
      <c r="B14" s="123" t="s">
        <v>19</v>
      </c>
      <c r="C14" s="118"/>
      <c r="D14" s="118"/>
      <c r="E14" s="118"/>
      <c r="F14" s="118"/>
      <c r="G14" s="118"/>
      <c r="H14" s="118"/>
      <c r="I14" s="118"/>
      <c r="J14" s="118"/>
      <c r="K14" s="118"/>
    </row>
    <row r="15" spans="1:11" ht="41.25" customHeight="1">
      <c r="A15" s="2" t="s">
        <v>20</v>
      </c>
      <c r="B15" s="122" t="s">
        <v>21</v>
      </c>
      <c r="C15" s="122"/>
      <c r="D15" s="122"/>
      <c r="E15" s="122"/>
      <c r="F15" s="122"/>
      <c r="G15" s="122"/>
      <c r="H15" s="122"/>
      <c r="I15" s="122"/>
      <c r="J15" s="122"/>
      <c r="K15" s="122"/>
    </row>
    <row r="16" spans="1:11" ht="82.5" customHeight="1">
      <c r="A16" s="3" t="s">
        <v>22</v>
      </c>
      <c r="B16" s="105" t="s">
        <v>23</v>
      </c>
      <c r="C16" s="106"/>
      <c r="D16" s="106"/>
      <c r="E16" s="106"/>
      <c r="F16" s="106"/>
      <c r="G16" s="106"/>
      <c r="H16" s="106"/>
      <c r="I16" s="106"/>
      <c r="J16" s="106"/>
      <c r="K16" s="107"/>
    </row>
    <row r="17" spans="1:11" ht="67.5" customHeight="1">
      <c r="A17" s="4" t="s">
        <v>24</v>
      </c>
      <c r="B17" s="114" t="s">
        <v>25</v>
      </c>
      <c r="C17" s="114"/>
      <c r="D17" s="114"/>
      <c r="E17" s="114"/>
      <c r="F17" s="114"/>
      <c r="G17" s="114"/>
      <c r="H17" s="114"/>
      <c r="I17" s="114"/>
      <c r="J17" s="114"/>
      <c r="K17" s="114"/>
    </row>
    <row r="18" spans="1:11" ht="51.6" customHeight="1">
      <c r="A18" s="41" t="s">
        <v>26</v>
      </c>
      <c r="B18" s="104" t="s">
        <v>27</v>
      </c>
      <c r="C18" s="104"/>
      <c r="D18" s="104"/>
      <c r="E18" s="104"/>
      <c r="F18" s="104"/>
      <c r="G18" s="104"/>
      <c r="H18" s="104"/>
      <c r="I18" s="104"/>
      <c r="J18" s="104"/>
      <c r="K18" s="104"/>
    </row>
    <row r="19" spans="1:11" ht="46.5" customHeight="1">
      <c r="A19" s="66" t="s">
        <v>28</v>
      </c>
      <c r="B19" s="111" t="s">
        <v>29</v>
      </c>
      <c r="C19" s="112"/>
      <c r="D19" s="112"/>
      <c r="E19" s="112"/>
      <c r="F19" s="112"/>
      <c r="G19" s="112"/>
      <c r="H19" s="112"/>
      <c r="I19" s="112"/>
      <c r="J19" s="112"/>
      <c r="K19" s="113"/>
    </row>
  </sheetData>
  <sheetProtection algorithmName="SHA-512" hashValue="QsMOr64+wFhv15ksCukQ5QsagY9SyM+8cx7eE7yjwr9ZlwOiyQePD866RRf8ze5CoWJvA3xZdTdIzVRci4gRbA==" saltValue="moc56LwFWzFctC61EKQtkg==" spinCount="100000" sheet="1" objects="1" scenarios="1"/>
  <mergeCells count="18">
    <mergeCell ref="A1:K1"/>
    <mergeCell ref="A2:K2"/>
    <mergeCell ref="B17:K17"/>
    <mergeCell ref="A5:K5"/>
    <mergeCell ref="A8:K8"/>
    <mergeCell ref="B9:K9"/>
    <mergeCell ref="B10:K10"/>
    <mergeCell ref="A7:K7"/>
    <mergeCell ref="B11:K11"/>
    <mergeCell ref="B12:K12"/>
    <mergeCell ref="B13:K13"/>
    <mergeCell ref="B15:K15"/>
    <mergeCell ref="B14:K14"/>
    <mergeCell ref="B18:K18"/>
    <mergeCell ref="B16:K16"/>
    <mergeCell ref="A4:K4"/>
    <mergeCell ref="A3:K3"/>
    <mergeCell ref="B19:K19"/>
  </mergeCells>
  <hyperlinks>
    <hyperlink ref="A5:K5" location="'Budget Summary'!A1" display="Budget Summary" xr:uid="{55EA0816-5BF7-442E-AB22-2C57F5713A3D}"/>
    <hyperlink ref="A5:I5" location="'Budget Summary'!A1" display="Budget Summary" xr:uid="{3A9D3119-7989-40E7-883B-BDB24674E568}"/>
    <hyperlink ref="A6" location="'Subrecipient or Contractor'!A1" display="Subrecipient or Contractor Form" xr:uid="{D68BBEC5-52C8-4C49-8C6F-CD0890797035}"/>
    <hyperlink ref="A7:K7" location="'Risk Assessment'!A1" display="Risk Assessment" xr:uid="{BEA0C866-18E5-4536-84C9-3C02AF86A71C}"/>
    <hyperlink ref="A4:K4" location="'Annual Budget Detail'!A1" display="Annual Budget Detail" xr:uid="{2A373756-F843-4EBF-A495-C520B517F8E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D6627-025C-4EC8-82EF-83A37D3A2C4D}">
  <sheetPr>
    <pageSetUpPr fitToPage="1"/>
  </sheetPr>
  <dimension ref="A1:P110"/>
  <sheetViews>
    <sheetView showGridLines="0" tabSelected="1" topLeftCell="A29" zoomScale="90" zoomScaleNormal="90" workbookViewId="0">
      <selection activeCell="M45" sqref="M45"/>
    </sheetView>
  </sheetViews>
  <sheetFormatPr defaultColWidth="8.7109375" defaultRowHeight="15"/>
  <cols>
    <col min="1" max="1" width="17.5703125" style="13" customWidth="1"/>
    <col min="2" max="2" width="17" style="13" customWidth="1"/>
    <col min="3" max="9" width="8.7109375" style="13"/>
    <col min="10" max="10" width="16.28515625" style="13" customWidth="1"/>
    <col min="11" max="11" width="15.5703125" style="13" customWidth="1"/>
    <col min="12" max="12" width="16.7109375" style="13" customWidth="1"/>
    <col min="13" max="13" width="8.7109375" style="13"/>
    <col min="14" max="14" width="30.7109375" style="13" customWidth="1"/>
    <col min="15" max="15" width="8.7109375" style="13"/>
    <col min="16" max="16" width="22.140625" style="13" bestFit="1" customWidth="1"/>
    <col min="17" max="16384" width="8.7109375" style="13"/>
  </cols>
  <sheetData>
    <row r="1" spans="1:13" s="27" customFormat="1" ht="23.25">
      <c r="A1" s="180" t="s">
        <v>30</v>
      </c>
      <c r="B1" s="180"/>
      <c r="C1" s="180"/>
      <c r="D1" s="30">
        <v>2026</v>
      </c>
      <c r="E1" s="181" t="s">
        <v>31</v>
      </c>
      <c r="F1" s="181"/>
      <c r="G1" s="181"/>
      <c r="H1" s="181"/>
      <c r="I1" s="30">
        <v>2027</v>
      </c>
      <c r="J1" s="31"/>
      <c r="K1" s="31"/>
      <c r="L1" s="31"/>
      <c r="M1" s="50"/>
    </row>
    <row r="2" spans="1:13" s="14" customFormat="1" ht="15.6" customHeight="1">
      <c r="A2" s="131" t="s">
        <v>32</v>
      </c>
      <c r="B2" s="132"/>
      <c r="C2" s="132"/>
      <c r="D2" s="132"/>
      <c r="E2" s="132"/>
      <c r="F2" s="132"/>
      <c r="G2" s="132"/>
      <c r="H2" s="132"/>
      <c r="I2" s="132"/>
      <c r="J2" s="132"/>
      <c r="K2" s="132"/>
      <c r="L2" s="132"/>
      <c r="M2" s="51"/>
    </row>
    <row r="3" spans="1:13" s="14" customFormat="1" ht="15.75">
      <c r="A3" s="22" t="s">
        <v>33</v>
      </c>
      <c r="B3" s="23" t="s">
        <v>34</v>
      </c>
      <c r="C3" s="127" t="s">
        <v>35</v>
      </c>
      <c r="D3" s="128"/>
      <c r="E3" s="129"/>
      <c r="F3" s="24" t="s">
        <v>36</v>
      </c>
      <c r="G3" s="127" t="s">
        <v>37</v>
      </c>
      <c r="H3" s="128"/>
      <c r="I3" s="129"/>
      <c r="J3" s="25" t="s">
        <v>38</v>
      </c>
      <c r="K3" s="127" t="s">
        <v>39</v>
      </c>
      <c r="L3" s="129"/>
      <c r="M3" s="51"/>
    </row>
    <row r="4" spans="1:13" s="14" customFormat="1" ht="15.75">
      <c r="A4" s="22" t="s">
        <v>40</v>
      </c>
      <c r="B4" s="127" t="s">
        <v>41</v>
      </c>
      <c r="C4" s="128"/>
      <c r="D4" s="128"/>
      <c r="E4" s="128"/>
      <c r="F4" s="128"/>
      <c r="G4" s="129"/>
      <c r="H4" s="130" t="s">
        <v>42</v>
      </c>
      <c r="I4" s="130"/>
      <c r="J4" s="127" t="s">
        <v>43</v>
      </c>
      <c r="K4" s="128"/>
      <c r="L4" s="129"/>
      <c r="M4" s="51"/>
    </row>
    <row r="5" spans="1:13" s="14" customFormat="1" ht="15.75">
      <c r="A5" s="26" t="s">
        <v>44</v>
      </c>
      <c r="B5" s="127" t="s">
        <v>45</v>
      </c>
      <c r="C5" s="128"/>
      <c r="D5" s="128"/>
      <c r="E5" s="128"/>
      <c r="F5" s="128"/>
      <c r="G5" s="128"/>
      <c r="H5" s="128"/>
      <c r="I5" s="128"/>
      <c r="J5" s="128"/>
      <c r="K5" s="128"/>
      <c r="L5" s="129"/>
      <c r="M5" s="51"/>
    </row>
    <row r="6" spans="1:13" s="14" customFormat="1" ht="15.75">
      <c r="A6" s="26" t="s">
        <v>46</v>
      </c>
      <c r="B6" s="127" t="s">
        <v>47</v>
      </c>
      <c r="C6" s="128"/>
      <c r="D6" s="128"/>
      <c r="E6" s="128"/>
      <c r="F6" s="128"/>
      <c r="G6" s="128"/>
      <c r="H6" s="128"/>
      <c r="I6" s="128"/>
      <c r="J6" s="128"/>
      <c r="K6" s="128"/>
      <c r="L6" s="129"/>
      <c r="M6" s="51"/>
    </row>
    <row r="7" spans="1:13" s="15" customFormat="1">
      <c r="A7" s="133" t="s">
        <v>48</v>
      </c>
      <c r="B7" s="134"/>
      <c r="C7" s="134"/>
      <c r="D7" s="134"/>
      <c r="E7" s="134"/>
      <c r="F7" s="134"/>
      <c r="G7" s="134"/>
      <c r="H7" s="134"/>
      <c r="I7" s="134"/>
      <c r="J7" s="134"/>
      <c r="K7" s="134"/>
      <c r="L7" s="134"/>
      <c r="M7" s="49"/>
    </row>
    <row r="8" spans="1:13" ht="18.600000000000001" customHeight="1">
      <c r="A8" s="100" t="s">
        <v>49</v>
      </c>
      <c r="B8" s="100" t="s">
        <v>50</v>
      </c>
      <c r="C8" s="135" t="s">
        <v>51</v>
      </c>
      <c r="D8" s="135"/>
      <c r="E8" s="135"/>
      <c r="F8" s="135"/>
      <c r="G8" s="135"/>
      <c r="H8" s="135"/>
      <c r="I8" s="135"/>
      <c r="J8" s="135"/>
      <c r="K8" s="135"/>
      <c r="L8" s="135"/>
      <c r="M8" s="47"/>
    </row>
    <row r="9" spans="1:13">
      <c r="A9" s="137" t="s">
        <v>52</v>
      </c>
      <c r="B9" s="137" t="s">
        <v>53</v>
      </c>
      <c r="C9" s="136" t="s">
        <v>54</v>
      </c>
      <c r="D9" s="136"/>
      <c r="E9" s="136"/>
      <c r="F9" s="136"/>
      <c r="G9" s="136"/>
      <c r="H9" s="136"/>
      <c r="I9" s="136"/>
      <c r="J9" s="136"/>
      <c r="K9" s="136"/>
      <c r="L9" s="136"/>
      <c r="M9" s="47"/>
    </row>
    <row r="10" spans="1:13" ht="22.5">
      <c r="A10" s="138"/>
      <c r="B10" s="138"/>
      <c r="C10" s="139" t="s">
        <v>55</v>
      </c>
      <c r="D10" s="140"/>
      <c r="E10" s="98" t="s">
        <v>56</v>
      </c>
      <c r="F10" s="141" t="s">
        <v>57</v>
      </c>
      <c r="G10" s="141"/>
      <c r="H10" s="141" t="s">
        <v>58</v>
      </c>
      <c r="I10" s="141"/>
      <c r="J10" s="9" t="s">
        <v>59</v>
      </c>
      <c r="K10" s="98" t="s">
        <v>26</v>
      </c>
      <c r="L10" s="98" t="s">
        <v>60</v>
      </c>
    </row>
    <row r="11" spans="1:13">
      <c r="A11" s="95" t="s">
        <v>61</v>
      </c>
      <c r="B11" s="95" t="s">
        <v>62</v>
      </c>
      <c r="C11" s="124">
        <v>45000</v>
      </c>
      <c r="D11" s="124"/>
      <c r="E11" s="99">
        <v>12</v>
      </c>
      <c r="F11" s="125">
        <v>12</v>
      </c>
      <c r="G11" s="125"/>
      <c r="H11" s="126">
        <v>0.1</v>
      </c>
      <c r="I11" s="126"/>
      <c r="J11" s="17">
        <f>(C11/E11)*F11*H11</f>
        <v>4500</v>
      </c>
      <c r="K11" s="18">
        <v>2250</v>
      </c>
      <c r="L11" s="19">
        <f>IF(J11&gt;K11,J11-K11,0)</f>
        <v>2250</v>
      </c>
    </row>
    <row r="12" spans="1:13">
      <c r="A12" s="95" t="s">
        <v>63</v>
      </c>
      <c r="B12" s="95" t="s">
        <v>64</v>
      </c>
      <c r="C12" s="124">
        <v>32000</v>
      </c>
      <c r="D12" s="124"/>
      <c r="E12" s="99">
        <v>12</v>
      </c>
      <c r="F12" s="125">
        <v>12</v>
      </c>
      <c r="G12" s="125"/>
      <c r="H12" s="126">
        <v>0.25</v>
      </c>
      <c r="I12" s="126"/>
      <c r="J12" s="17">
        <f t="shared" ref="J12:J15" si="0">(C12/E12)*F12*H12</f>
        <v>8000</v>
      </c>
      <c r="K12" s="18">
        <v>0</v>
      </c>
      <c r="L12" s="19">
        <f>IF(J12&gt;K12,J12-K12,0)</f>
        <v>8000</v>
      </c>
    </row>
    <row r="13" spans="1:13">
      <c r="A13" s="95" t="s">
        <v>65</v>
      </c>
      <c r="B13" s="95" t="s">
        <v>64</v>
      </c>
      <c r="C13" s="124">
        <v>32000</v>
      </c>
      <c r="D13" s="124"/>
      <c r="E13" s="99">
        <v>12</v>
      </c>
      <c r="F13" s="125">
        <v>12</v>
      </c>
      <c r="G13" s="125"/>
      <c r="H13" s="126">
        <v>0.25</v>
      </c>
      <c r="I13" s="126"/>
      <c r="J13" s="17">
        <f t="shared" si="0"/>
        <v>8000</v>
      </c>
      <c r="K13" s="18">
        <v>8000</v>
      </c>
      <c r="L13" s="19">
        <f>IF(J13&gt;K13,J13-K13,0)</f>
        <v>0</v>
      </c>
    </row>
    <row r="14" spans="1:13">
      <c r="A14" s="95"/>
      <c r="B14" s="95"/>
      <c r="C14" s="124">
        <v>0</v>
      </c>
      <c r="D14" s="124"/>
      <c r="E14" s="99">
        <v>12</v>
      </c>
      <c r="F14" s="125">
        <v>0</v>
      </c>
      <c r="G14" s="125"/>
      <c r="H14" s="126">
        <v>0</v>
      </c>
      <c r="I14" s="126"/>
      <c r="J14" s="17">
        <f t="shared" si="0"/>
        <v>0</v>
      </c>
      <c r="K14" s="18">
        <v>0</v>
      </c>
      <c r="L14" s="19">
        <f>IF(J14&gt;K14,J14-K14,0)</f>
        <v>0</v>
      </c>
    </row>
    <row r="15" spans="1:13">
      <c r="A15" s="95"/>
      <c r="B15" s="95"/>
      <c r="C15" s="124">
        <v>0</v>
      </c>
      <c r="D15" s="124"/>
      <c r="E15" s="99">
        <v>12</v>
      </c>
      <c r="F15" s="125">
        <v>0</v>
      </c>
      <c r="G15" s="125"/>
      <c r="H15" s="126">
        <v>0</v>
      </c>
      <c r="I15" s="126"/>
      <c r="J15" s="17">
        <f t="shared" si="0"/>
        <v>0</v>
      </c>
      <c r="K15" s="18">
        <v>0</v>
      </c>
      <c r="L15" s="19">
        <f>IF(J15&gt;K15,J15-K15,0)</f>
        <v>0</v>
      </c>
    </row>
    <row r="16" spans="1:13">
      <c r="A16" s="151" t="s">
        <v>66</v>
      </c>
      <c r="B16" s="151"/>
      <c r="C16" s="151"/>
      <c r="D16" s="151"/>
      <c r="E16" s="151"/>
      <c r="F16" s="151"/>
      <c r="G16" s="151"/>
      <c r="H16" s="151"/>
      <c r="I16" s="151"/>
      <c r="J16" s="20">
        <f>SUM(J11:J15)</f>
        <v>20500</v>
      </c>
      <c r="K16" s="20">
        <f>SUM(K11:K15)</f>
        <v>10250</v>
      </c>
      <c r="L16" s="20">
        <f>SUM(L11:L15)</f>
        <v>10250</v>
      </c>
    </row>
    <row r="17" spans="1:12">
      <c r="A17" s="152" t="s">
        <v>67</v>
      </c>
      <c r="B17" s="153"/>
      <c r="C17" s="153"/>
      <c r="D17" s="153"/>
      <c r="E17" s="153"/>
      <c r="F17" s="153"/>
      <c r="G17" s="153"/>
      <c r="H17" s="153"/>
      <c r="I17" s="153"/>
      <c r="J17" s="153"/>
      <c r="K17" s="153"/>
      <c r="L17" s="154"/>
    </row>
    <row r="18" spans="1:12" ht="99.95" customHeight="1">
      <c r="A18" s="155" t="s">
        <v>68</v>
      </c>
      <c r="B18" s="156"/>
      <c r="C18" s="156"/>
      <c r="D18" s="156"/>
      <c r="E18" s="156"/>
      <c r="F18" s="156"/>
      <c r="G18" s="156"/>
      <c r="H18" s="156"/>
      <c r="I18" s="156"/>
      <c r="J18" s="156"/>
      <c r="K18" s="156"/>
      <c r="L18" s="157"/>
    </row>
    <row r="19" spans="1:12" s="15" customFormat="1">
      <c r="A19" s="142" t="s">
        <v>69</v>
      </c>
      <c r="B19" s="143"/>
      <c r="C19" s="143"/>
      <c r="D19" s="143"/>
      <c r="E19" s="143"/>
      <c r="F19" s="143"/>
      <c r="G19" s="143"/>
      <c r="H19" s="143"/>
      <c r="I19" s="143"/>
      <c r="J19" s="143"/>
      <c r="K19" s="143"/>
      <c r="L19" s="144"/>
    </row>
    <row r="20" spans="1:12">
      <c r="A20" s="158" t="s">
        <v>49</v>
      </c>
      <c r="B20" s="158" t="s">
        <v>50</v>
      </c>
      <c r="C20" s="158"/>
      <c r="D20" s="145" t="s">
        <v>70</v>
      </c>
      <c r="E20" s="135"/>
      <c r="F20" s="135"/>
      <c r="G20" s="135"/>
      <c r="H20" s="135"/>
      <c r="I20" s="135"/>
      <c r="J20" s="135"/>
      <c r="K20" s="135"/>
      <c r="L20" s="146"/>
    </row>
    <row r="21" spans="1:12" ht="14.45" customHeight="1">
      <c r="A21" s="158"/>
      <c r="B21" s="158"/>
      <c r="C21" s="158"/>
      <c r="D21" s="147" t="s">
        <v>71</v>
      </c>
      <c r="E21" s="148"/>
      <c r="F21" s="148"/>
      <c r="G21" s="148"/>
      <c r="H21" s="148"/>
      <c r="I21" s="148"/>
      <c r="J21" s="148"/>
      <c r="K21" s="148"/>
      <c r="L21" s="149"/>
    </row>
    <row r="22" spans="1:12" ht="22.5">
      <c r="A22" s="158"/>
      <c r="B22" s="159"/>
      <c r="C22" s="159"/>
      <c r="D22" s="150" t="s">
        <v>72</v>
      </c>
      <c r="E22" s="150"/>
      <c r="F22" s="150"/>
      <c r="G22" s="150" t="s">
        <v>73</v>
      </c>
      <c r="H22" s="150"/>
      <c r="I22" s="150"/>
      <c r="J22" s="8" t="s">
        <v>59</v>
      </c>
      <c r="K22" s="98" t="s">
        <v>26</v>
      </c>
      <c r="L22" s="98" t="s">
        <v>60</v>
      </c>
    </row>
    <row r="23" spans="1:12">
      <c r="A23" s="60" t="str">
        <f>A11</f>
        <v>Jane Doe</v>
      </c>
      <c r="B23" s="163" t="str">
        <f>B11</f>
        <v xml:space="preserve">Program Coordinator </v>
      </c>
      <c r="C23" s="164"/>
      <c r="D23" s="160">
        <f>J11</f>
        <v>4500</v>
      </c>
      <c r="E23" s="161"/>
      <c r="F23" s="161"/>
      <c r="G23" s="162">
        <v>0.18</v>
      </c>
      <c r="H23" s="162"/>
      <c r="I23" s="162"/>
      <c r="J23" s="17">
        <f>D23*G23</f>
        <v>810</v>
      </c>
      <c r="K23" s="18">
        <v>405</v>
      </c>
      <c r="L23" s="19">
        <f>IF(J23&gt;K23,J23-K23,0)</f>
        <v>405</v>
      </c>
    </row>
    <row r="24" spans="1:12">
      <c r="A24" s="60" t="str">
        <f t="shared" ref="A24:B27" si="1">A12</f>
        <v>John Doe</v>
      </c>
      <c r="B24" s="163" t="str">
        <f t="shared" si="1"/>
        <v xml:space="preserve">Instructor </v>
      </c>
      <c r="C24" s="164"/>
      <c r="D24" s="160">
        <f>J12</f>
        <v>8000</v>
      </c>
      <c r="E24" s="161"/>
      <c r="F24" s="161"/>
      <c r="G24" s="162">
        <v>0.2</v>
      </c>
      <c r="H24" s="162"/>
      <c r="I24" s="162"/>
      <c r="J24" s="17">
        <f>D24*G24</f>
        <v>1600</v>
      </c>
      <c r="K24" s="18">
        <v>0</v>
      </c>
      <c r="L24" s="19">
        <f>IF(J24&gt;K24,J24-K24,0)</f>
        <v>1600</v>
      </c>
    </row>
    <row r="25" spans="1:12">
      <c r="A25" s="60" t="str">
        <f t="shared" si="1"/>
        <v xml:space="preserve">Adam Smith </v>
      </c>
      <c r="B25" s="163" t="str">
        <f t="shared" si="1"/>
        <v xml:space="preserve">Instructor </v>
      </c>
      <c r="C25" s="164"/>
      <c r="D25" s="160">
        <f>J13</f>
        <v>8000</v>
      </c>
      <c r="E25" s="161"/>
      <c r="F25" s="161"/>
      <c r="G25" s="162">
        <v>0.22</v>
      </c>
      <c r="H25" s="162"/>
      <c r="I25" s="162"/>
      <c r="J25" s="17">
        <f>D25*G25</f>
        <v>1760</v>
      </c>
      <c r="K25" s="18">
        <v>1760</v>
      </c>
      <c r="L25" s="19">
        <f>IF(J25&gt;K25,J25-K25,0)</f>
        <v>0</v>
      </c>
    </row>
    <row r="26" spans="1:12">
      <c r="A26" s="60">
        <f t="shared" si="1"/>
        <v>0</v>
      </c>
      <c r="B26" s="163">
        <f t="shared" si="1"/>
        <v>0</v>
      </c>
      <c r="C26" s="164"/>
      <c r="D26" s="160">
        <f>J14</f>
        <v>0</v>
      </c>
      <c r="E26" s="161"/>
      <c r="F26" s="161"/>
      <c r="G26" s="162">
        <v>0</v>
      </c>
      <c r="H26" s="162"/>
      <c r="I26" s="162"/>
      <c r="J26" s="17">
        <f>D26*G26</f>
        <v>0</v>
      </c>
      <c r="K26" s="18">
        <v>0</v>
      </c>
      <c r="L26" s="19">
        <f>IF(J26&gt;K26,J26-K26,0)</f>
        <v>0</v>
      </c>
    </row>
    <row r="27" spans="1:12">
      <c r="A27" s="60">
        <f t="shared" si="1"/>
        <v>0</v>
      </c>
      <c r="B27" s="163">
        <f t="shared" si="1"/>
        <v>0</v>
      </c>
      <c r="C27" s="164"/>
      <c r="D27" s="160">
        <f>J15</f>
        <v>0</v>
      </c>
      <c r="E27" s="161"/>
      <c r="F27" s="161"/>
      <c r="G27" s="162">
        <v>0</v>
      </c>
      <c r="H27" s="162"/>
      <c r="I27" s="162"/>
      <c r="J27" s="17">
        <f>D27*G27</f>
        <v>0</v>
      </c>
      <c r="K27" s="18">
        <v>0</v>
      </c>
      <c r="L27" s="19">
        <f>IF(J27&gt;K27,J27-K27,0)</f>
        <v>0</v>
      </c>
    </row>
    <row r="28" spans="1:12">
      <c r="A28" s="151" t="s">
        <v>74</v>
      </c>
      <c r="B28" s="165"/>
      <c r="C28" s="165"/>
      <c r="D28" s="151"/>
      <c r="E28" s="151"/>
      <c r="F28" s="151"/>
      <c r="G28" s="151"/>
      <c r="H28" s="151"/>
      <c r="I28" s="151"/>
      <c r="J28" s="19">
        <f>SUM(J23:J27)</f>
        <v>4170</v>
      </c>
      <c r="K28" s="19">
        <f>SUM(K23:K27)</f>
        <v>2165</v>
      </c>
      <c r="L28" s="19">
        <f>SUM(L23:L27)</f>
        <v>2005</v>
      </c>
    </row>
    <row r="29" spans="1:12">
      <c r="A29" s="152" t="s">
        <v>67</v>
      </c>
      <c r="B29" s="153"/>
      <c r="C29" s="153"/>
      <c r="D29" s="153"/>
      <c r="E29" s="153"/>
      <c r="F29" s="153"/>
      <c r="G29" s="153"/>
      <c r="H29" s="153"/>
      <c r="I29" s="153"/>
      <c r="J29" s="153"/>
      <c r="K29" s="153"/>
      <c r="L29" s="154"/>
    </row>
    <row r="30" spans="1:12" ht="99.95" customHeight="1">
      <c r="A30" s="155" t="s">
        <v>75</v>
      </c>
      <c r="B30" s="156"/>
      <c r="C30" s="156"/>
      <c r="D30" s="156"/>
      <c r="E30" s="156"/>
      <c r="F30" s="156"/>
      <c r="G30" s="156"/>
      <c r="H30" s="156"/>
      <c r="I30" s="156"/>
      <c r="J30" s="156"/>
      <c r="K30" s="156"/>
      <c r="L30" s="157"/>
    </row>
    <row r="31" spans="1:12">
      <c r="A31" s="42"/>
      <c r="B31" s="43"/>
      <c r="C31" s="43"/>
      <c r="D31" s="43"/>
      <c r="E31" s="43"/>
      <c r="F31" s="43"/>
      <c r="G31" s="43"/>
      <c r="H31" s="43"/>
      <c r="I31" s="43" t="s">
        <v>76</v>
      </c>
      <c r="J31" s="20">
        <f>SUM(salary_total, fringe_total)</f>
        <v>24670</v>
      </c>
      <c r="K31" s="20">
        <f>SUM(salary_other, fringe_other)</f>
        <v>12415</v>
      </c>
      <c r="L31" s="44">
        <f>SUM(salary_county_request, fringe_county_request)</f>
        <v>12255</v>
      </c>
    </row>
    <row r="32" spans="1:12">
      <c r="A32" s="67"/>
      <c r="B32" s="68"/>
      <c r="C32" s="68"/>
      <c r="D32" s="68"/>
      <c r="E32" s="68"/>
      <c r="F32" s="68"/>
      <c r="G32" s="68"/>
      <c r="H32" s="68"/>
      <c r="I32" s="68"/>
      <c r="J32" s="69"/>
      <c r="K32" s="69"/>
      <c r="L32" s="70"/>
    </row>
    <row r="33" spans="1:13">
      <c r="A33" s="71"/>
      <c r="B33" s="72"/>
      <c r="C33" s="72"/>
      <c r="D33" s="72"/>
      <c r="E33" s="72"/>
      <c r="F33" s="72"/>
      <c r="G33" s="72"/>
      <c r="H33" s="72"/>
      <c r="I33" s="72"/>
      <c r="J33" s="73"/>
      <c r="K33" s="73"/>
      <c r="L33" s="74"/>
    </row>
    <row r="34" spans="1:13" s="15" customFormat="1">
      <c r="A34" s="142" t="s">
        <v>77</v>
      </c>
      <c r="B34" s="143"/>
      <c r="C34" s="143"/>
      <c r="D34" s="143"/>
      <c r="E34" s="143"/>
      <c r="F34" s="143"/>
      <c r="G34" s="143"/>
      <c r="H34" s="143"/>
      <c r="I34" s="143"/>
      <c r="J34" s="143"/>
      <c r="K34" s="143"/>
      <c r="L34" s="144"/>
    </row>
    <row r="35" spans="1:13" ht="30">
      <c r="A35" s="100" t="s">
        <v>78</v>
      </c>
      <c r="B35" s="145" t="s">
        <v>79</v>
      </c>
      <c r="C35" s="146"/>
      <c r="D35" s="10" t="s">
        <v>80</v>
      </c>
      <c r="E35" s="100" t="s">
        <v>81</v>
      </c>
      <c r="F35" s="145" t="s">
        <v>82</v>
      </c>
      <c r="G35" s="135"/>
      <c r="H35" s="135"/>
      <c r="I35" s="135"/>
      <c r="J35" s="135"/>
      <c r="K35" s="135"/>
      <c r="L35" s="146"/>
    </row>
    <row r="36" spans="1:13" ht="18.600000000000001" customHeight="1">
      <c r="A36" s="137" t="s">
        <v>83</v>
      </c>
      <c r="B36" s="170" t="s">
        <v>84</v>
      </c>
      <c r="C36" s="171"/>
      <c r="D36" s="137" t="s">
        <v>85</v>
      </c>
      <c r="E36" s="137" t="s">
        <v>86</v>
      </c>
      <c r="F36" s="167" t="s">
        <v>87</v>
      </c>
      <c r="G36" s="168"/>
      <c r="H36" s="168"/>
      <c r="I36" s="168"/>
      <c r="J36" s="168"/>
      <c r="K36" s="168"/>
      <c r="L36" s="169"/>
    </row>
    <row r="37" spans="1:13" ht="24.95" customHeight="1">
      <c r="A37" s="138"/>
      <c r="B37" s="167"/>
      <c r="C37" s="169"/>
      <c r="D37" s="138"/>
      <c r="E37" s="138"/>
      <c r="F37" s="11" t="s">
        <v>88</v>
      </c>
      <c r="G37" s="11" t="s">
        <v>89</v>
      </c>
      <c r="H37" s="11" t="s">
        <v>90</v>
      </c>
      <c r="I37" s="11" t="s">
        <v>91</v>
      </c>
      <c r="J37" s="9" t="s">
        <v>59</v>
      </c>
      <c r="K37" s="98" t="s">
        <v>26</v>
      </c>
      <c r="L37" s="98" t="s">
        <v>60</v>
      </c>
    </row>
    <row r="38" spans="1:13">
      <c r="A38" s="95" t="s">
        <v>92</v>
      </c>
      <c r="B38" s="166" t="s">
        <v>93</v>
      </c>
      <c r="C38" s="166"/>
      <c r="D38" s="95" t="s">
        <v>94</v>
      </c>
      <c r="E38" s="95">
        <v>25</v>
      </c>
      <c r="F38" s="61">
        <v>0.72</v>
      </c>
      <c r="G38" s="96">
        <v>25</v>
      </c>
      <c r="H38" s="96">
        <v>1</v>
      </c>
      <c r="I38" s="96">
        <v>40</v>
      </c>
      <c r="J38" s="17">
        <f>F38*G38*H38*I38</f>
        <v>720</v>
      </c>
      <c r="K38" s="18">
        <v>0</v>
      </c>
      <c r="L38" s="19">
        <f>IF(J38&gt;K38,J38-K38,0)</f>
        <v>720</v>
      </c>
    </row>
    <row r="39" spans="1:13">
      <c r="A39" s="95" t="s">
        <v>95</v>
      </c>
      <c r="B39" s="166" t="s">
        <v>96</v>
      </c>
      <c r="C39" s="166"/>
      <c r="D39" s="95" t="s">
        <v>97</v>
      </c>
      <c r="E39" s="95">
        <v>15</v>
      </c>
      <c r="F39" s="61">
        <v>0.72</v>
      </c>
      <c r="G39" s="96">
        <v>15</v>
      </c>
      <c r="H39" s="96">
        <v>1</v>
      </c>
      <c r="I39" s="96">
        <v>40</v>
      </c>
      <c r="J39" s="17">
        <f>F39*G39*H39*I39</f>
        <v>431.99999999999994</v>
      </c>
      <c r="K39" s="18">
        <v>432</v>
      </c>
      <c r="L39" s="19">
        <f>IF(J39&gt;K39,J39-K39,0)</f>
        <v>0</v>
      </c>
    </row>
    <row r="40" spans="1:13">
      <c r="A40" s="95"/>
      <c r="B40" s="166"/>
      <c r="C40" s="166"/>
      <c r="D40" s="95"/>
      <c r="E40" s="95"/>
      <c r="F40" s="61">
        <v>0</v>
      </c>
      <c r="G40" s="96">
        <v>0</v>
      </c>
      <c r="H40" s="96">
        <v>0</v>
      </c>
      <c r="I40" s="96">
        <v>0</v>
      </c>
      <c r="J40" s="17">
        <f>F40*G40*H40*I40</f>
        <v>0</v>
      </c>
      <c r="K40" s="18">
        <v>0</v>
      </c>
      <c r="L40" s="19">
        <f>IF(J40&gt;K40,J40-K40,0)</f>
        <v>0</v>
      </c>
    </row>
    <row r="41" spans="1:13">
      <c r="A41" s="95"/>
      <c r="B41" s="166"/>
      <c r="C41" s="166"/>
      <c r="D41" s="95"/>
      <c r="E41" s="95"/>
      <c r="F41" s="61">
        <v>0</v>
      </c>
      <c r="G41" s="96">
        <v>0</v>
      </c>
      <c r="H41" s="96">
        <v>0</v>
      </c>
      <c r="I41" s="96">
        <v>0</v>
      </c>
      <c r="J41" s="17">
        <f>F41*G41*H41*I41</f>
        <v>0</v>
      </c>
      <c r="K41" s="18">
        <v>0</v>
      </c>
      <c r="L41" s="19">
        <f>IF(J41&gt;K41,J41-K41,0)</f>
        <v>0</v>
      </c>
    </row>
    <row r="42" spans="1:13">
      <c r="A42" s="95"/>
      <c r="B42" s="166"/>
      <c r="C42" s="166"/>
      <c r="D42" s="95"/>
      <c r="E42" s="95"/>
      <c r="F42" s="61">
        <v>0</v>
      </c>
      <c r="G42" s="96">
        <v>0</v>
      </c>
      <c r="H42" s="96">
        <v>0</v>
      </c>
      <c r="I42" s="96">
        <v>0</v>
      </c>
      <c r="J42" s="17">
        <f>F42*G42*H42*I42</f>
        <v>0</v>
      </c>
      <c r="K42" s="18">
        <v>0</v>
      </c>
      <c r="L42" s="19">
        <f>IF(J42&gt;K42,J42-K42,0)</f>
        <v>0</v>
      </c>
    </row>
    <row r="43" spans="1:13">
      <c r="A43" s="151" t="s">
        <v>66</v>
      </c>
      <c r="B43" s="151"/>
      <c r="C43" s="151"/>
      <c r="D43" s="151"/>
      <c r="E43" s="151"/>
      <c r="F43" s="151"/>
      <c r="G43" s="151"/>
      <c r="H43" s="151"/>
      <c r="I43" s="151"/>
      <c r="J43" s="20">
        <f>SUM(J38:J42)</f>
        <v>1152</v>
      </c>
      <c r="K43" s="20">
        <v>0</v>
      </c>
      <c r="L43" s="20">
        <f>SUM(L38:L42)</f>
        <v>720</v>
      </c>
    </row>
    <row r="44" spans="1:13">
      <c r="A44" s="152" t="s">
        <v>67</v>
      </c>
      <c r="B44" s="153"/>
      <c r="C44" s="153"/>
      <c r="D44" s="153"/>
      <c r="E44" s="153"/>
      <c r="F44" s="153"/>
      <c r="G44" s="153"/>
      <c r="H44" s="153"/>
      <c r="I44" s="153"/>
      <c r="J44" s="153"/>
      <c r="K44" s="153"/>
      <c r="L44" s="154"/>
    </row>
    <row r="45" spans="1:13" ht="99.95" customHeight="1">
      <c r="A45" s="155" t="s">
        <v>98</v>
      </c>
      <c r="B45" s="156"/>
      <c r="C45" s="156"/>
      <c r="D45" s="156"/>
      <c r="E45" s="156"/>
      <c r="F45" s="156"/>
      <c r="G45" s="156"/>
      <c r="H45" s="156"/>
      <c r="I45" s="156"/>
      <c r="J45" s="156"/>
      <c r="K45" s="156"/>
      <c r="L45" s="157"/>
    </row>
    <row r="46" spans="1:13" s="15" customFormat="1">
      <c r="A46" s="142" t="s">
        <v>99</v>
      </c>
      <c r="B46" s="143"/>
      <c r="C46" s="143"/>
      <c r="D46" s="143"/>
      <c r="E46" s="143"/>
      <c r="F46" s="143"/>
      <c r="G46" s="143"/>
      <c r="H46" s="143"/>
      <c r="I46" s="143"/>
      <c r="J46" s="143"/>
      <c r="K46" s="143"/>
      <c r="L46" s="143"/>
      <c r="M46" s="49"/>
    </row>
    <row r="47" spans="1:13" s="21" customFormat="1">
      <c r="A47" s="158" t="s">
        <v>100</v>
      </c>
      <c r="B47" s="158"/>
      <c r="C47" s="158"/>
      <c r="D47" s="135" t="s">
        <v>82</v>
      </c>
      <c r="E47" s="135"/>
      <c r="F47" s="135"/>
      <c r="G47" s="135"/>
      <c r="H47" s="135"/>
      <c r="I47" s="135"/>
      <c r="J47" s="135"/>
      <c r="K47" s="135"/>
      <c r="L47" s="135"/>
      <c r="M47" s="46"/>
    </row>
    <row r="48" spans="1:13">
      <c r="A48" s="173" t="s">
        <v>101</v>
      </c>
      <c r="B48" s="174"/>
      <c r="C48" s="175"/>
      <c r="D48" s="179" t="s">
        <v>102</v>
      </c>
      <c r="E48" s="179"/>
      <c r="F48" s="179"/>
      <c r="G48" s="179"/>
      <c r="H48" s="179"/>
      <c r="I48" s="179"/>
      <c r="J48" s="179"/>
      <c r="K48" s="179"/>
      <c r="L48" s="179"/>
      <c r="M48" s="47"/>
    </row>
    <row r="49" spans="1:13" ht="22.5">
      <c r="A49" s="176"/>
      <c r="B49" s="177"/>
      <c r="C49" s="178"/>
      <c r="D49" s="172" t="s">
        <v>103</v>
      </c>
      <c r="E49" s="172"/>
      <c r="F49" s="172" t="s">
        <v>104</v>
      </c>
      <c r="G49" s="172"/>
      <c r="H49" s="172"/>
      <c r="I49" s="172"/>
      <c r="J49" s="9" t="s">
        <v>59</v>
      </c>
      <c r="K49" s="98" t="s">
        <v>26</v>
      </c>
      <c r="L49" s="48" t="s">
        <v>60</v>
      </c>
      <c r="M49" s="47"/>
    </row>
    <row r="50" spans="1:13">
      <c r="A50" s="166"/>
      <c r="B50" s="166"/>
      <c r="C50" s="166"/>
      <c r="D50" s="125">
        <v>0</v>
      </c>
      <c r="E50" s="125"/>
      <c r="F50" s="125">
        <v>0</v>
      </c>
      <c r="G50" s="125"/>
      <c r="H50" s="125"/>
      <c r="I50" s="125"/>
      <c r="J50" s="17">
        <f>D50*F50</f>
        <v>0</v>
      </c>
      <c r="K50" s="18">
        <v>0</v>
      </c>
      <c r="L50" s="19">
        <f>IF(J50&gt;K50,J50-K50,0)</f>
        <v>0</v>
      </c>
    </row>
    <row r="51" spans="1:13">
      <c r="A51" s="166"/>
      <c r="B51" s="166"/>
      <c r="C51" s="166"/>
      <c r="D51" s="125">
        <v>0</v>
      </c>
      <c r="E51" s="125"/>
      <c r="F51" s="125">
        <v>0</v>
      </c>
      <c r="G51" s="125"/>
      <c r="H51" s="125"/>
      <c r="I51" s="125"/>
      <c r="J51" s="17">
        <f>D51*F51</f>
        <v>0</v>
      </c>
      <c r="K51" s="18">
        <v>0</v>
      </c>
      <c r="L51" s="19">
        <f>IF(J51&gt;K51,J51-K51,0)</f>
        <v>0</v>
      </c>
    </row>
    <row r="52" spans="1:13">
      <c r="A52" s="166"/>
      <c r="B52" s="166"/>
      <c r="C52" s="166"/>
      <c r="D52" s="125">
        <v>0</v>
      </c>
      <c r="E52" s="125"/>
      <c r="F52" s="125">
        <v>0</v>
      </c>
      <c r="G52" s="125"/>
      <c r="H52" s="125"/>
      <c r="I52" s="125"/>
      <c r="J52" s="17">
        <f>D52*F52</f>
        <v>0</v>
      </c>
      <c r="K52" s="18">
        <v>0</v>
      </c>
      <c r="L52" s="19">
        <f>IF(J52&gt;K52,J52-K52,0)</f>
        <v>0</v>
      </c>
    </row>
    <row r="53" spans="1:13">
      <c r="A53" s="166"/>
      <c r="B53" s="166"/>
      <c r="C53" s="166"/>
      <c r="D53" s="125">
        <v>0</v>
      </c>
      <c r="E53" s="125"/>
      <c r="F53" s="125">
        <v>0</v>
      </c>
      <c r="G53" s="125"/>
      <c r="H53" s="125"/>
      <c r="I53" s="125"/>
      <c r="J53" s="17">
        <f>D53*F53</f>
        <v>0</v>
      </c>
      <c r="K53" s="18">
        <v>0</v>
      </c>
      <c r="L53" s="19">
        <f>IF(J53&gt;K53,J53-K53,0)</f>
        <v>0</v>
      </c>
    </row>
    <row r="54" spans="1:13">
      <c r="A54" s="166"/>
      <c r="B54" s="166"/>
      <c r="C54" s="166"/>
      <c r="D54" s="125">
        <v>0</v>
      </c>
      <c r="E54" s="125"/>
      <c r="F54" s="125">
        <v>0</v>
      </c>
      <c r="G54" s="125"/>
      <c r="H54" s="125"/>
      <c r="I54" s="125"/>
      <c r="J54" s="17">
        <f>D54*F54</f>
        <v>0</v>
      </c>
      <c r="K54" s="18">
        <v>0</v>
      </c>
      <c r="L54" s="19">
        <f>IF(J54&gt;K54,J54-K54,0)</f>
        <v>0</v>
      </c>
    </row>
    <row r="55" spans="1:13">
      <c r="A55" s="151" t="s">
        <v>66</v>
      </c>
      <c r="B55" s="151"/>
      <c r="C55" s="151"/>
      <c r="D55" s="151"/>
      <c r="E55" s="151"/>
      <c r="F55" s="151"/>
      <c r="G55" s="151"/>
      <c r="H55" s="151"/>
      <c r="I55" s="151"/>
      <c r="J55" s="20">
        <f>SUM(J50:J54)</f>
        <v>0</v>
      </c>
      <c r="K55" s="20">
        <f>SUM(K50:K54)</f>
        <v>0</v>
      </c>
      <c r="L55" s="20">
        <f>SUM(L50:L54)</f>
        <v>0</v>
      </c>
    </row>
    <row r="56" spans="1:13">
      <c r="A56" s="152" t="s">
        <v>67</v>
      </c>
      <c r="B56" s="153"/>
      <c r="C56" s="153"/>
      <c r="D56" s="153"/>
      <c r="E56" s="153"/>
      <c r="F56" s="153"/>
      <c r="G56" s="153"/>
      <c r="H56" s="153"/>
      <c r="I56" s="153"/>
      <c r="J56" s="153"/>
      <c r="K56" s="153"/>
      <c r="L56" s="154"/>
    </row>
    <row r="57" spans="1:13" ht="89.45" customHeight="1">
      <c r="A57" s="155"/>
      <c r="B57" s="156"/>
      <c r="C57" s="156"/>
      <c r="D57" s="156"/>
      <c r="E57" s="156"/>
      <c r="F57" s="156"/>
      <c r="G57" s="156"/>
      <c r="H57" s="156"/>
      <c r="I57" s="156"/>
      <c r="J57" s="156"/>
      <c r="K57" s="156"/>
      <c r="L57" s="157"/>
    </row>
    <row r="58" spans="1:13" s="15" customFormat="1">
      <c r="A58" s="142" t="s">
        <v>105</v>
      </c>
      <c r="B58" s="143"/>
      <c r="C58" s="143"/>
      <c r="D58" s="143"/>
      <c r="E58" s="143"/>
      <c r="F58" s="143"/>
      <c r="G58" s="143"/>
      <c r="H58" s="143"/>
      <c r="I58" s="143"/>
      <c r="J58" s="143"/>
      <c r="K58" s="143"/>
      <c r="L58" s="144"/>
    </row>
    <row r="59" spans="1:13" s="21" customFormat="1">
      <c r="A59" s="158" t="s">
        <v>100</v>
      </c>
      <c r="B59" s="158"/>
      <c r="C59" s="158"/>
      <c r="D59" s="135" t="s">
        <v>82</v>
      </c>
      <c r="E59" s="135"/>
      <c r="F59" s="135"/>
      <c r="G59" s="135"/>
      <c r="H59" s="135"/>
      <c r="I59" s="135"/>
      <c r="J59" s="135"/>
      <c r="K59" s="135"/>
      <c r="L59" s="135"/>
      <c r="M59" s="46"/>
    </row>
    <row r="60" spans="1:13">
      <c r="A60" s="173" t="s">
        <v>106</v>
      </c>
      <c r="B60" s="174"/>
      <c r="C60" s="175"/>
      <c r="D60" s="179" t="s">
        <v>107</v>
      </c>
      <c r="E60" s="179"/>
      <c r="F60" s="179"/>
      <c r="G60" s="179"/>
      <c r="H60" s="179"/>
      <c r="I60" s="179"/>
      <c r="J60" s="179"/>
      <c r="K60" s="179"/>
      <c r="L60" s="179"/>
      <c r="M60" s="47"/>
    </row>
    <row r="61" spans="1:13" ht="20.100000000000001" customHeight="1">
      <c r="A61" s="176"/>
      <c r="B61" s="177"/>
      <c r="C61" s="178"/>
      <c r="D61" s="172" t="s">
        <v>103</v>
      </c>
      <c r="E61" s="172"/>
      <c r="F61" s="172" t="s">
        <v>104</v>
      </c>
      <c r="G61" s="172"/>
      <c r="H61" s="172"/>
      <c r="I61" s="172"/>
      <c r="J61" s="9" t="s">
        <v>59</v>
      </c>
      <c r="K61" s="98" t="s">
        <v>26</v>
      </c>
      <c r="L61" s="98" t="s">
        <v>60</v>
      </c>
    </row>
    <row r="62" spans="1:13">
      <c r="A62" s="82" t="s">
        <v>108</v>
      </c>
      <c r="B62" s="82"/>
      <c r="C62" s="82"/>
      <c r="D62" s="125">
        <v>12</v>
      </c>
      <c r="E62" s="125"/>
      <c r="F62" s="125">
        <v>120</v>
      </c>
      <c r="G62" s="125"/>
      <c r="H62" s="125"/>
      <c r="I62" s="125"/>
      <c r="J62" s="17">
        <f>D62*F62</f>
        <v>1440</v>
      </c>
      <c r="K62" s="18">
        <v>720</v>
      </c>
      <c r="L62" s="19">
        <f>IF(J62&gt;K62,J62-K62,0)</f>
        <v>720</v>
      </c>
    </row>
    <row r="63" spans="1:13">
      <c r="A63" s="166"/>
      <c r="B63" s="166"/>
      <c r="C63" s="166"/>
      <c r="D63" s="125">
        <v>0</v>
      </c>
      <c r="E63" s="125"/>
      <c r="F63" s="125">
        <v>0</v>
      </c>
      <c r="G63" s="125"/>
      <c r="H63" s="125"/>
      <c r="I63" s="125"/>
      <c r="J63" s="17">
        <f>D63*F63</f>
        <v>0</v>
      </c>
      <c r="K63" s="18"/>
      <c r="L63" s="19">
        <f>IF(J63&gt;K63,J63-K63,0)</f>
        <v>0</v>
      </c>
    </row>
    <row r="64" spans="1:13">
      <c r="A64" s="166"/>
      <c r="B64" s="166"/>
      <c r="C64" s="166"/>
      <c r="D64" s="125">
        <v>0</v>
      </c>
      <c r="E64" s="125"/>
      <c r="F64" s="125">
        <v>0</v>
      </c>
      <c r="G64" s="125"/>
      <c r="H64" s="125"/>
      <c r="I64" s="125"/>
      <c r="J64" s="17">
        <f>D64*F64</f>
        <v>0</v>
      </c>
      <c r="K64" s="18">
        <v>0</v>
      </c>
      <c r="L64" s="19">
        <f>IF(J64&gt;K64,J64-K64,0)</f>
        <v>0</v>
      </c>
    </row>
    <row r="65" spans="1:13">
      <c r="A65" s="166"/>
      <c r="B65" s="166"/>
      <c r="C65" s="166"/>
      <c r="D65" s="125">
        <v>0</v>
      </c>
      <c r="E65" s="125"/>
      <c r="F65" s="125">
        <v>0</v>
      </c>
      <c r="G65" s="125"/>
      <c r="H65" s="125"/>
      <c r="I65" s="125"/>
      <c r="J65" s="17">
        <f>D65*F65</f>
        <v>0</v>
      </c>
      <c r="K65" s="18">
        <v>0</v>
      </c>
      <c r="L65" s="19">
        <f>IF(J65&gt;K65,J65-K65,0)</f>
        <v>0</v>
      </c>
    </row>
    <row r="66" spans="1:13">
      <c r="A66" s="166"/>
      <c r="B66" s="166"/>
      <c r="C66" s="166"/>
      <c r="D66" s="125">
        <v>0</v>
      </c>
      <c r="E66" s="125"/>
      <c r="F66" s="125">
        <v>0</v>
      </c>
      <c r="G66" s="125"/>
      <c r="H66" s="125"/>
      <c r="I66" s="125"/>
      <c r="J66" s="17">
        <f>D66*F66</f>
        <v>0</v>
      </c>
      <c r="K66" s="18">
        <v>0</v>
      </c>
      <c r="L66" s="19">
        <f>IF(J66&gt;K66,J66-K66,0)</f>
        <v>0</v>
      </c>
    </row>
    <row r="67" spans="1:13">
      <c r="A67" s="151" t="s">
        <v>66</v>
      </c>
      <c r="B67" s="151"/>
      <c r="C67" s="151"/>
      <c r="D67" s="151"/>
      <c r="E67" s="151"/>
      <c r="F67" s="151"/>
      <c r="G67" s="151"/>
      <c r="H67" s="151"/>
      <c r="I67" s="151"/>
      <c r="J67" s="20">
        <f>SUM(J62:J66)</f>
        <v>1440</v>
      </c>
      <c r="K67" s="20">
        <f>SUM(K62:K66)</f>
        <v>720</v>
      </c>
      <c r="L67" s="20">
        <f>SUM(L62:L66)</f>
        <v>720</v>
      </c>
    </row>
    <row r="68" spans="1:13">
      <c r="A68" s="152" t="s">
        <v>67</v>
      </c>
      <c r="B68" s="153"/>
      <c r="C68" s="153"/>
      <c r="D68" s="153"/>
      <c r="E68" s="153"/>
      <c r="F68" s="153"/>
      <c r="G68" s="153"/>
      <c r="H68" s="153"/>
      <c r="I68" s="153"/>
      <c r="J68" s="153"/>
      <c r="K68" s="153"/>
      <c r="L68" s="154"/>
    </row>
    <row r="69" spans="1:13" ht="89.45" customHeight="1">
      <c r="A69" s="155" t="s">
        <v>109</v>
      </c>
      <c r="B69" s="156"/>
      <c r="C69" s="156"/>
      <c r="D69" s="156"/>
      <c r="E69" s="156"/>
      <c r="F69" s="156"/>
      <c r="G69" s="156"/>
      <c r="H69" s="156"/>
      <c r="I69" s="156"/>
      <c r="J69" s="156"/>
      <c r="K69" s="156"/>
      <c r="L69" s="157"/>
    </row>
    <row r="70" spans="1:13" s="15" customFormat="1">
      <c r="A70" s="189" t="s">
        <v>110</v>
      </c>
      <c r="B70" s="133"/>
      <c r="C70" s="133"/>
      <c r="D70" s="143"/>
      <c r="E70" s="143"/>
      <c r="F70" s="143"/>
      <c r="G70" s="143"/>
      <c r="H70" s="133"/>
      <c r="I70" s="133"/>
      <c r="J70" s="143"/>
      <c r="K70" s="143"/>
      <c r="L70" s="144"/>
    </row>
    <row r="71" spans="1:13" s="21" customFormat="1" ht="14.45" customHeight="1">
      <c r="A71" s="145" t="s">
        <v>111</v>
      </c>
      <c r="B71" s="135"/>
      <c r="C71" s="146"/>
      <c r="D71" s="145" t="s">
        <v>112</v>
      </c>
      <c r="E71" s="135"/>
      <c r="F71" s="135"/>
      <c r="G71" s="135"/>
      <c r="H71" s="194" t="s">
        <v>113</v>
      </c>
      <c r="I71" s="195"/>
      <c r="J71" s="145" t="s">
        <v>82</v>
      </c>
      <c r="K71" s="135"/>
      <c r="L71" s="146"/>
      <c r="M71" s="46"/>
    </row>
    <row r="72" spans="1:13" ht="14.45" customHeight="1">
      <c r="A72" s="170" t="s">
        <v>114</v>
      </c>
      <c r="B72" s="182"/>
      <c r="C72" s="171"/>
      <c r="D72" s="170" t="s">
        <v>115</v>
      </c>
      <c r="E72" s="182"/>
      <c r="F72" s="182"/>
      <c r="G72" s="182"/>
      <c r="H72" s="196"/>
      <c r="I72" s="197"/>
      <c r="J72" s="198"/>
      <c r="K72" s="199"/>
      <c r="L72" s="200"/>
      <c r="M72" s="47"/>
    </row>
    <row r="73" spans="1:13" ht="29.1" customHeight="1">
      <c r="A73" s="167"/>
      <c r="B73" s="168"/>
      <c r="C73" s="169"/>
      <c r="D73" s="167"/>
      <c r="E73" s="168"/>
      <c r="F73" s="168"/>
      <c r="G73" s="168"/>
      <c r="H73" s="167" t="s">
        <v>116</v>
      </c>
      <c r="I73" s="169"/>
      <c r="J73" s="101" t="s">
        <v>59</v>
      </c>
      <c r="K73" s="98" t="s">
        <v>26</v>
      </c>
      <c r="L73" s="98" t="s">
        <v>60</v>
      </c>
    </row>
    <row r="74" spans="1:13">
      <c r="A74" s="183"/>
      <c r="B74" s="183"/>
      <c r="C74" s="183"/>
      <c r="D74" s="184"/>
      <c r="E74" s="185"/>
      <c r="F74" s="185"/>
      <c r="G74" s="186"/>
      <c r="H74" s="187"/>
      <c r="I74" s="188"/>
      <c r="J74" s="62">
        <v>0</v>
      </c>
      <c r="K74" s="18">
        <v>0</v>
      </c>
      <c r="L74" s="19">
        <f>IF(J74&gt;K74,J74-K74,0)</f>
        <v>0</v>
      </c>
    </row>
    <row r="75" spans="1:13">
      <c r="A75" s="166"/>
      <c r="B75" s="166"/>
      <c r="C75" s="166"/>
      <c r="D75" s="184"/>
      <c r="E75" s="185"/>
      <c r="F75" s="185"/>
      <c r="G75" s="186"/>
      <c r="H75" s="187"/>
      <c r="I75" s="188"/>
      <c r="J75" s="62">
        <v>0</v>
      </c>
      <c r="K75" s="18">
        <v>0</v>
      </c>
      <c r="L75" s="19">
        <f>IF(J75&gt;K75,J75-K75,0)</f>
        <v>0</v>
      </c>
    </row>
    <row r="76" spans="1:13">
      <c r="A76" s="166"/>
      <c r="B76" s="166"/>
      <c r="C76" s="166"/>
      <c r="D76" s="184"/>
      <c r="E76" s="185"/>
      <c r="F76" s="185"/>
      <c r="G76" s="186"/>
      <c r="H76" s="187"/>
      <c r="I76" s="188"/>
      <c r="J76" s="62">
        <v>0</v>
      </c>
      <c r="K76" s="18">
        <v>0</v>
      </c>
      <c r="L76" s="19">
        <f>IF(J76&gt;K76,J76-K76,0)</f>
        <v>0</v>
      </c>
    </row>
    <row r="77" spans="1:13">
      <c r="A77" s="166"/>
      <c r="B77" s="166"/>
      <c r="C77" s="166"/>
      <c r="D77" s="184"/>
      <c r="E77" s="185"/>
      <c r="F77" s="185"/>
      <c r="G77" s="186"/>
      <c r="H77" s="187"/>
      <c r="I77" s="188"/>
      <c r="J77" s="62">
        <v>0</v>
      </c>
      <c r="K77" s="18">
        <v>0</v>
      </c>
      <c r="L77" s="19">
        <f>IF(J77&gt;K77,J77-K77,0)</f>
        <v>0</v>
      </c>
    </row>
    <row r="78" spans="1:13">
      <c r="A78" s="166"/>
      <c r="B78" s="166"/>
      <c r="C78" s="166"/>
      <c r="D78" s="184"/>
      <c r="E78" s="185"/>
      <c r="F78" s="185"/>
      <c r="G78" s="186"/>
      <c r="H78" s="187"/>
      <c r="I78" s="188"/>
      <c r="J78" s="62">
        <v>0</v>
      </c>
      <c r="K78" s="18">
        <v>0</v>
      </c>
      <c r="L78" s="19">
        <f>IF(J78&gt;K78,J78-K78,0)</f>
        <v>0</v>
      </c>
    </row>
    <row r="79" spans="1:13">
      <c r="A79" s="151" t="s">
        <v>117</v>
      </c>
      <c r="B79" s="151"/>
      <c r="C79" s="151"/>
      <c r="D79" s="151"/>
      <c r="E79" s="151"/>
      <c r="F79" s="151"/>
      <c r="G79" s="151"/>
      <c r="H79" s="151"/>
      <c r="I79" s="151"/>
      <c r="J79" s="20">
        <f>SUM(J74:J78)</f>
        <v>0</v>
      </c>
      <c r="K79" s="20">
        <f>SUM(K74:K78)</f>
        <v>0</v>
      </c>
      <c r="L79" s="20">
        <f>SUM(L74:L78)</f>
        <v>0</v>
      </c>
    </row>
    <row r="80" spans="1:13" ht="84" customHeight="1">
      <c r="A80" s="155"/>
      <c r="B80" s="156"/>
      <c r="C80" s="156"/>
      <c r="D80" s="156"/>
      <c r="E80" s="156"/>
      <c r="F80" s="156"/>
      <c r="G80" s="156"/>
      <c r="H80" s="156"/>
      <c r="I80" s="156"/>
      <c r="J80" s="156"/>
      <c r="K80" s="156"/>
      <c r="L80" s="157"/>
    </row>
    <row r="81" spans="1:16" s="15" customFormat="1">
      <c r="A81" s="189" t="s">
        <v>118</v>
      </c>
      <c r="B81" s="133"/>
      <c r="C81" s="133"/>
      <c r="D81" s="133"/>
      <c r="E81" s="133"/>
      <c r="F81" s="133"/>
      <c r="G81" s="133"/>
      <c r="H81" s="133"/>
      <c r="I81" s="133"/>
      <c r="J81" s="133"/>
      <c r="K81" s="133"/>
      <c r="L81" s="190"/>
    </row>
    <row r="82" spans="1:16" s="21" customFormat="1">
      <c r="A82" s="158" t="s">
        <v>119</v>
      </c>
      <c r="B82" s="158"/>
      <c r="C82" s="158"/>
      <c r="D82" s="145" t="s">
        <v>82</v>
      </c>
      <c r="E82" s="135"/>
      <c r="F82" s="135"/>
      <c r="G82" s="135"/>
      <c r="H82" s="135"/>
      <c r="I82" s="135"/>
      <c r="J82" s="135"/>
      <c r="K82" s="135"/>
      <c r="L82" s="146"/>
    </row>
    <row r="83" spans="1:16">
      <c r="A83" s="191" t="s">
        <v>120</v>
      </c>
      <c r="B83" s="191"/>
      <c r="C83" s="191"/>
      <c r="D83" s="192" t="s">
        <v>121</v>
      </c>
      <c r="E83" s="136"/>
      <c r="F83" s="136"/>
      <c r="G83" s="136"/>
      <c r="H83" s="136"/>
      <c r="I83" s="136"/>
      <c r="J83" s="136"/>
      <c r="K83" s="136"/>
      <c r="L83" s="193"/>
    </row>
    <row r="84" spans="1:16" ht="39.950000000000003" customHeight="1">
      <c r="A84" s="191"/>
      <c r="B84" s="191"/>
      <c r="C84" s="191"/>
      <c r="D84" s="172" t="s">
        <v>81</v>
      </c>
      <c r="E84" s="172"/>
      <c r="F84" s="97" t="s">
        <v>89</v>
      </c>
      <c r="G84" s="97" t="s">
        <v>88</v>
      </c>
      <c r="H84" s="141" t="s">
        <v>122</v>
      </c>
      <c r="I84" s="141"/>
      <c r="J84" s="9" t="s">
        <v>59</v>
      </c>
      <c r="K84" s="98" t="s">
        <v>26</v>
      </c>
      <c r="L84" s="98" t="s">
        <v>60</v>
      </c>
    </row>
    <row r="85" spans="1:16">
      <c r="A85" s="166" t="s">
        <v>123</v>
      </c>
      <c r="B85" s="166"/>
      <c r="C85" s="166"/>
      <c r="D85" s="82" t="s">
        <v>124</v>
      </c>
      <c r="E85" s="82"/>
      <c r="F85" s="96"/>
      <c r="G85" s="61">
        <v>20</v>
      </c>
      <c r="H85" s="125">
        <v>1</v>
      </c>
      <c r="I85" s="125"/>
      <c r="J85" s="17">
        <f>F85*G85*H85</f>
        <v>0</v>
      </c>
      <c r="K85" s="18">
        <v>1000</v>
      </c>
      <c r="L85" s="19">
        <f>IF(J85&gt;K85,J85-K85,0)</f>
        <v>0</v>
      </c>
    </row>
    <row r="86" spans="1:16">
      <c r="A86" s="166" t="s">
        <v>125</v>
      </c>
      <c r="B86" s="166"/>
      <c r="C86" s="166"/>
      <c r="D86" s="125" t="s">
        <v>126</v>
      </c>
      <c r="E86" s="125"/>
      <c r="F86" s="96">
        <v>16</v>
      </c>
      <c r="G86" s="61">
        <v>50</v>
      </c>
      <c r="H86" s="125">
        <v>1</v>
      </c>
      <c r="I86" s="125"/>
      <c r="J86" s="17">
        <f>F86*G86*H86</f>
        <v>800</v>
      </c>
      <c r="K86" s="18">
        <v>400</v>
      </c>
      <c r="L86" s="19">
        <f>IF(J86&gt;K86,J86-K86,0)</f>
        <v>400</v>
      </c>
      <c r="O86" s="79"/>
    </row>
    <row r="87" spans="1:16">
      <c r="A87" s="166" t="s">
        <v>127</v>
      </c>
      <c r="B87" s="166"/>
      <c r="C87" s="166"/>
      <c r="D87" s="125" t="s">
        <v>128</v>
      </c>
      <c r="E87" s="125"/>
      <c r="F87" s="96">
        <v>2</v>
      </c>
      <c r="G87" s="61">
        <v>150</v>
      </c>
      <c r="H87" s="125">
        <v>1</v>
      </c>
      <c r="I87" s="125"/>
      <c r="J87" s="17">
        <f>F87*G87*H87</f>
        <v>300</v>
      </c>
      <c r="K87" s="18">
        <v>0</v>
      </c>
      <c r="L87" s="19">
        <f>IF(J87&gt;K87,J87-K87,0)</f>
        <v>300</v>
      </c>
      <c r="O87" s="79"/>
      <c r="P87" s="80"/>
    </row>
    <row r="88" spans="1:16">
      <c r="A88" s="166"/>
      <c r="B88" s="166"/>
      <c r="C88" s="166"/>
      <c r="D88" s="125"/>
      <c r="E88" s="125"/>
      <c r="F88" s="96">
        <v>0</v>
      </c>
      <c r="G88" s="61">
        <v>0</v>
      </c>
      <c r="H88" s="125">
        <v>0</v>
      </c>
      <c r="I88" s="125"/>
      <c r="J88" s="17">
        <f>F88*G88*H88</f>
        <v>0</v>
      </c>
      <c r="K88" s="18">
        <v>0</v>
      </c>
      <c r="L88" s="19">
        <f>IF(J88&gt;K88,J88-K88,0)</f>
        <v>0</v>
      </c>
      <c r="O88" s="79"/>
    </row>
    <row r="89" spans="1:16">
      <c r="A89" s="166"/>
      <c r="B89" s="166"/>
      <c r="C89" s="166"/>
      <c r="D89" s="125"/>
      <c r="E89" s="125"/>
      <c r="F89" s="96">
        <v>0</v>
      </c>
      <c r="G89" s="61">
        <v>0</v>
      </c>
      <c r="H89" s="125">
        <v>0</v>
      </c>
      <c r="I89" s="125"/>
      <c r="J89" s="17">
        <f>F89*G89*H89</f>
        <v>0</v>
      </c>
      <c r="K89" s="18">
        <v>0</v>
      </c>
      <c r="L89" s="19">
        <f>IF(J89&gt;K89,J89-K89,0)</f>
        <v>0</v>
      </c>
    </row>
    <row r="90" spans="1:16">
      <c r="A90" s="151" t="s">
        <v>66</v>
      </c>
      <c r="B90" s="151"/>
      <c r="C90" s="151"/>
      <c r="D90" s="151"/>
      <c r="E90" s="151"/>
      <c r="F90" s="151"/>
      <c r="G90" s="151"/>
      <c r="H90" s="151"/>
      <c r="I90" s="151"/>
      <c r="J90" s="20">
        <f>SUM(J85:J89)</f>
        <v>1100</v>
      </c>
      <c r="K90" s="20">
        <f>SUM(K85:K89)</f>
        <v>1400</v>
      </c>
      <c r="L90" s="20">
        <f>SUM(L85:L89)</f>
        <v>700</v>
      </c>
    </row>
    <row r="91" spans="1:16">
      <c r="A91" s="152" t="s">
        <v>67</v>
      </c>
      <c r="B91" s="153"/>
      <c r="C91" s="153"/>
      <c r="D91" s="153"/>
      <c r="E91" s="153"/>
      <c r="F91" s="153"/>
      <c r="G91" s="153"/>
      <c r="H91" s="153"/>
      <c r="I91" s="153"/>
      <c r="J91" s="153"/>
      <c r="K91" s="153"/>
      <c r="L91" s="154"/>
    </row>
    <row r="92" spans="1:16" ht="84" customHeight="1">
      <c r="A92" s="155" t="s">
        <v>129</v>
      </c>
      <c r="B92" s="156"/>
      <c r="C92" s="156"/>
      <c r="D92" s="156"/>
      <c r="E92" s="156"/>
      <c r="F92" s="156"/>
      <c r="G92" s="156"/>
      <c r="H92" s="156"/>
      <c r="I92" s="156"/>
      <c r="J92" s="156"/>
      <c r="K92" s="156"/>
      <c r="L92" s="157"/>
    </row>
    <row r="93" spans="1:16" s="15" customFormat="1">
      <c r="A93" s="57" t="s">
        <v>130</v>
      </c>
      <c r="B93" s="58"/>
      <c r="C93" s="58"/>
      <c r="D93" s="58"/>
      <c r="E93" s="58"/>
      <c r="F93" s="58"/>
      <c r="G93" s="58"/>
      <c r="H93" s="58"/>
      <c r="I93" s="58"/>
      <c r="J93" s="58"/>
      <c r="K93" s="58"/>
      <c r="L93" s="59" t="s">
        <v>60</v>
      </c>
    </row>
    <row r="94" spans="1:16">
      <c r="A94" s="203" t="s">
        <v>131</v>
      </c>
      <c r="B94" s="204"/>
      <c r="C94" s="204"/>
      <c r="D94" s="204"/>
      <c r="E94" s="204"/>
      <c r="F94" s="204"/>
      <c r="G94" s="204"/>
      <c r="H94" s="204"/>
      <c r="I94" s="204"/>
      <c r="J94" s="204"/>
      <c r="K94" s="205"/>
      <c r="L94" s="63">
        <f>SUM(personnel_county_request,travel_county_request, equipment_county_request, operating_county_request, subaward_county_request,services_county_request)</f>
        <v>14395</v>
      </c>
      <c r="N94" s="78"/>
    </row>
    <row r="95" spans="1:16">
      <c r="A95" s="206" t="s">
        <v>132</v>
      </c>
      <c r="B95" s="207"/>
      <c r="C95" s="207"/>
      <c r="D95" s="207"/>
      <c r="E95" s="207"/>
      <c r="F95" s="207"/>
      <c r="G95" s="207"/>
      <c r="H95" s="207"/>
      <c r="I95" s="207"/>
      <c r="J95" s="207"/>
      <c r="K95" s="208"/>
      <c r="L95" s="56">
        <f>direct_costs_county_request*(indirect_share/(1-indirect_share))</f>
        <v>1599.4444444444446</v>
      </c>
      <c r="N95" s="79"/>
    </row>
    <row r="96" spans="1:16">
      <c r="A96" s="189" t="s">
        <v>133</v>
      </c>
      <c r="B96" s="133"/>
      <c r="C96" s="133"/>
      <c r="D96" s="133"/>
      <c r="E96" s="133"/>
      <c r="F96" s="133"/>
      <c r="G96" s="133"/>
      <c r="H96" s="133"/>
      <c r="I96" s="133"/>
      <c r="J96" s="133"/>
      <c r="K96" s="133"/>
      <c r="L96" s="190"/>
    </row>
    <row r="97" spans="1:12">
      <c r="A97" s="158" t="s">
        <v>119</v>
      </c>
      <c r="B97" s="158"/>
      <c r="C97" s="158"/>
      <c r="D97" s="145" t="s">
        <v>82</v>
      </c>
      <c r="E97" s="135"/>
      <c r="F97" s="135"/>
      <c r="G97" s="135"/>
      <c r="H97" s="135"/>
      <c r="I97" s="135"/>
      <c r="J97" s="135"/>
      <c r="K97" s="135"/>
      <c r="L97" s="146"/>
    </row>
    <row r="98" spans="1:12">
      <c r="A98" s="202" t="s">
        <v>134</v>
      </c>
      <c r="B98" s="202"/>
      <c r="C98" s="202"/>
      <c r="D98" s="192" t="s">
        <v>121</v>
      </c>
      <c r="E98" s="136"/>
      <c r="F98" s="136"/>
      <c r="G98" s="136"/>
      <c r="H98" s="136"/>
      <c r="I98" s="136"/>
      <c r="J98" s="136"/>
      <c r="K98" s="136"/>
      <c r="L98" s="193"/>
    </row>
    <row r="99" spans="1:12" ht="21.6" customHeight="1">
      <c r="A99" s="202"/>
      <c r="B99" s="202"/>
      <c r="C99" s="202"/>
      <c r="D99" s="172" t="s">
        <v>81</v>
      </c>
      <c r="E99" s="172"/>
      <c r="F99" s="97" t="s">
        <v>89</v>
      </c>
      <c r="G99" s="97" t="s">
        <v>88</v>
      </c>
      <c r="H99" s="141" t="s">
        <v>122</v>
      </c>
      <c r="I99" s="141"/>
      <c r="J99" s="9" t="s">
        <v>59</v>
      </c>
      <c r="K99" s="98" t="s">
        <v>26</v>
      </c>
      <c r="L99" s="98" t="s">
        <v>60</v>
      </c>
    </row>
    <row r="100" spans="1:12">
      <c r="A100" s="166"/>
      <c r="B100" s="166"/>
      <c r="C100" s="166"/>
      <c r="D100" s="125" t="s">
        <v>135</v>
      </c>
      <c r="E100" s="125"/>
      <c r="F100" s="16">
        <v>0</v>
      </c>
      <c r="G100" s="81">
        <v>0</v>
      </c>
      <c r="H100" s="125">
        <v>0</v>
      </c>
      <c r="I100" s="125"/>
      <c r="J100" s="17">
        <f t="shared" ref="J100:J105" si="2">F100*G100*H100</f>
        <v>0</v>
      </c>
      <c r="K100" s="18">
        <v>0</v>
      </c>
      <c r="L100" s="19">
        <f t="shared" ref="L100:L105" si="3">IF(J100&gt;K100,J100-K100,0)</f>
        <v>0</v>
      </c>
    </row>
    <row r="101" spans="1:12">
      <c r="A101" s="166" t="s">
        <v>136</v>
      </c>
      <c r="B101" s="166"/>
      <c r="C101" s="166"/>
      <c r="D101" s="125">
        <v>12</v>
      </c>
      <c r="E101" s="125"/>
      <c r="F101" s="16">
        <v>1</v>
      </c>
      <c r="G101" s="16">
        <v>225</v>
      </c>
      <c r="H101" s="125">
        <v>12</v>
      </c>
      <c r="I101" s="125"/>
      <c r="J101" s="17">
        <f t="shared" si="2"/>
        <v>2700</v>
      </c>
      <c r="K101" s="18">
        <v>1350</v>
      </c>
      <c r="L101" s="19">
        <f t="shared" si="3"/>
        <v>1350</v>
      </c>
    </row>
    <row r="102" spans="1:12">
      <c r="A102" s="166"/>
      <c r="B102" s="166"/>
      <c r="C102" s="166"/>
      <c r="D102" s="125"/>
      <c r="E102" s="125"/>
      <c r="F102" s="16">
        <v>0</v>
      </c>
      <c r="G102" s="16">
        <v>0</v>
      </c>
      <c r="H102" s="125"/>
      <c r="I102" s="125"/>
      <c r="J102" s="17">
        <f t="shared" si="2"/>
        <v>0</v>
      </c>
      <c r="K102" s="18">
        <v>0</v>
      </c>
      <c r="L102" s="19">
        <f t="shared" si="3"/>
        <v>0</v>
      </c>
    </row>
    <row r="103" spans="1:12">
      <c r="A103" s="166"/>
      <c r="B103" s="166"/>
      <c r="C103" s="166"/>
      <c r="D103" s="125"/>
      <c r="E103" s="125"/>
      <c r="F103" s="16">
        <v>0</v>
      </c>
      <c r="G103" s="16">
        <v>0</v>
      </c>
      <c r="H103" s="125">
        <v>0</v>
      </c>
      <c r="I103" s="125"/>
      <c r="J103" s="17">
        <f t="shared" si="2"/>
        <v>0</v>
      </c>
      <c r="K103" s="18">
        <v>0</v>
      </c>
      <c r="L103" s="19">
        <f t="shared" si="3"/>
        <v>0</v>
      </c>
    </row>
    <row r="104" spans="1:12">
      <c r="A104" s="166"/>
      <c r="B104" s="166"/>
      <c r="C104" s="166"/>
      <c r="D104" s="125"/>
      <c r="E104" s="125"/>
      <c r="F104" s="16">
        <v>0</v>
      </c>
      <c r="G104" s="16">
        <v>0</v>
      </c>
      <c r="H104" s="125">
        <v>0</v>
      </c>
      <c r="I104" s="125"/>
      <c r="J104" s="17">
        <f t="shared" si="2"/>
        <v>0</v>
      </c>
      <c r="K104" s="18">
        <v>0</v>
      </c>
      <c r="L104" s="19">
        <f t="shared" si="3"/>
        <v>0</v>
      </c>
    </row>
    <row r="105" spans="1:12">
      <c r="A105" s="187"/>
      <c r="B105" s="201"/>
      <c r="C105" s="188"/>
      <c r="D105" s="187"/>
      <c r="E105" s="188"/>
      <c r="F105" s="16">
        <v>0</v>
      </c>
      <c r="G105" s="16">
        <v>0</v>
      </c>
      <c r="H105" s="187">
        <v>0</v>
      </c>
      <c r="I105" s="188"/>
      <c r="J105" s="17">
        <f t="shared" si="2"/>
        <v>0</v>
      </c>
      <c r="K105" s="18">
        <v>0</v>
      </c>
      <c r="L105" s="19">
        <f t="shared" si="3"/>
        <v>0</v>
      </c>
    </row>
    <row r="106" spans="1:12">
      <c r="A106" s="151" t="s">
        <v>66</v>
      </c>
      <c r="B106" s="151"/>
      <c r="C106" s="151"/>
      <c r="D106" s="151"/>
      <c r="E106" s="151"/>
      <c r="F106" s="151"/>
      <c r="G106" s="151"/>
      <c r="H106" s="151"/>
      <c r="I106" s="151"/>
      <c r="J106" s="20">
        <f>SUM(J100:J105)</f>
        <v>2700</v>
      </c>
      <c r="K106" s="20">
        <f>SUM(K100:K105)</f>
        <v>1350</v>
      </c>
      <c r="L106" s="20">
        <f>SUM(L100:L105)</f>
        <v>1350</v>
      </c>
    </row>
    <row r="107" spans="1:12">
      <c r="A107" s="209" t="s">
        <v>137</v>
      </c>
      <c r="B107" s="210"/>
      <c r="C107" s="210"/>
      <c r="D107" s="210"/>
      <c r="E107" s="210"/>
      <c r="F107" s="210"/>
      <c r="G107" s="210"/>
      <c r="H107" s="210"/>
      <c r="I107" s="210"/>
      <c r="J107" s="210"/>
      <c r="K107" s="210"/>
      <c r="L107" s="211"/>
    </row>
    <row r="108" spans="1:12">
      <c r="A108" s="152" t="s">
        <v>67</v>
      </c>
      <c r="B108" s="153"/>
      <c r="C108" s="153"/>
      <c r="D108" s="153"/>
      <c r="E108" s="153"/>
      <c r="F108" s="153"/>
      <c r="G108" s="153"/>
      <c r="H108" s="153"/>
      <c r="I108" s="153"/>
      <c r="J108" s="153"/>
      <c r="K108" s="153"/>
      <c r="L108" s="154"/>
    </row>
    <row r="109" spans="1:12" ht="99.95" customHeight="1">
      <c r="A109" s="155" t="s">
        <v>138</v>
      </c>
      <c r="B109" s="156"/>
      <c r="C109" s="156"/>
      <c r="D109" s="156"/>
      <c r="E109" s="156"/>
      <c r="F109" s="156"/>
      <c r="G109" s="156"/>
      <c r="H109" s="156"/>
      <c r="I109" s="156"/>
      <c r="J109" s="156"/>
      <c r="K109" s="156"/>
      <c r="L109" s="157"/>
    </row>
    <row r="110" spans="1:12">
      <c r="A110" s="151" t="s">
        <v>139</v>
      </c>
      <c r="B110" s="151"/>
      <c r="C110" s="151"/>
      <c r="D110" s="151"/>
      <c r="E110" s="151"/>
      <c r="F110" s="151"/>
      <c r="G110" s="151"/>
      <c r="H110" s="151"/>
      <c r="I110" s="151"/>
      <c r="J110" s="20">
        <f>J106+J95+J90+J79+J67+J55+J43+J28+J16</f>
        <v>31062</v>
      </c>
      <c r="K110" s="20">
        <f>K106+K95+K90+K79+K67+K55+K43+K28+K16</f>
        <v>15885</v>
      </c>
      <c r="L110" s="20">
        <f>SUM(direct_costs_county_request, administrative_county_request)</f>
        <v>15745</v>
      </c>
    </row>
  </sheetData>
  <sheetProtection sheet="1" objects="1" scenarios="1"/>
  <mergeCells count="208">
    <mergeCell ref="A110:I110"/>
    <mergeCell ref="A94:K94"/>
    <mergeCell ref="A95:K95"/>
    <mergeCell ref="A107:L107"/>
    <mergeCell ref="A104:C104"/>
    <mergeCell ref="D104:E104"/>
    <mergeCell ref="D100:E100"/>
    <mergeCell ref="H100:I100"/>
    <mergeCell ref="A89:C89"/>
    <mergeCell ref="D89:E89"/>
    <mergeCell ref="H89:I89"/>
    <mergeCell ref="A90:I90"/>
    <mergeCell ref="A91:L91"/>
    <mergeCell ref="A92:L92"/>
    <mergeCell ref="H104:I104"/>
    <mergeCell ref="A101:C101"/>
    <mergeCell ref="D101:E101"/>
    <mergeCell ref="H101:I101"/>
    <mergeCell ref="A102:C102"/>
    <mergeCell ref="D102:E102"/>
    <mergeCell ref="H102:I102"/>
    <mergeCell ref="A103:C103"/>
    <mergeCell ref="D103:E103"/>
    <mergeCell ref="H103:I103"/>
    <mergeCell ref="A87:C87"/>
    <mergeCell ref="D87:E87"/>
    <mergeCell ref="H87:I87"/>
    <mergeCell ref="A88:C88"/>
    <mergeCell ref="D88:E88"/>
    <mergeCell ref="H88:I88"/>
    <mergeCell ref="A106:I106"/>
    <mergeCell ref="A108:L108"/>
    <mergeCell ref="A109:L109"/>
    <mergeCell ref="D105:E105"/>
    <mergeCell ref="H105:I105"/>
    <mergeCell ref="A105:C105"/>
    <mergeCell ref="A96:L96"/>
    <mergeCell ref="A97:C97"/>
    <mergeCell ref="D97:L97"/>
    <mergeCell ref="A98:C99"/>
    <mergeCell ref="D98:L98"/>
    <mergeCell ref="D99:E99"/>
    <mergeCell ref="H99:I99"/>
    <mergeCell ref="A100:C100"/>
    <mergeCell ref="A85:C85"/>
    <mergeCell ref="D86:E86"/>
    <mergeCell ref="H85:I85"/>
    <mergeCell ref="H73:I73"/>
    <mergeCell ref="H71:I72"/>
    <mergeCell ref="J71:L72"/>
    <mergeCell ref="A71:C71"/>
    <mergeCell ref="A86:C86"/>
    <mergeCell ref="H86:I86"/>
    <mergeCell ref="D77:G77"/>
    <mergeCell ref="H77:I77"/>
    <mergeCell ref="A70:L70"/>
    <mergeCell ref="A81:L81"/>
    <mergeCell ref="A82:C82"/>
    <mergeCell ref="D82:L82"/>
    <mergeCell ref="A83:C84"/>
    <mergeCell ref="D83:L83"/>
    <mergeCell ref="D84:E84"/>
    <mergeCell ref="H84:I84"/>
    <mergeCell ref="D62:E62"/>
    <mergeCell ref="F62:I62"/>
    <mergeCell ref="D66:E66"/>
    <mergeCell ref="F66:I66"/>
    <mergeCell ref="D65:E65"/>
    <mergeCell ref="F65:I65"/>
    <mergeCell ref="A66:C66"/>
    <mergeCell ref="A64:C64"/>
    <mergeCell ref="D64:E64"/>
    <mergeCell ref="F64:I64"/>
    <mergeCell ref="A1:C1"/>
    <mergeCell ref="E1:H1"/>
    <mergeCell ref="A80:L80"/>
    <mergeCell ref="A72:C73"/>
    <mergeCell ref="D71:G71"/>
    <mergeCell ref="D72:G73"/>
    <mergeCell ref="A78:C78"/>
    <mergeCell ref="A79:I79"/>
    <mergeCell ref="A74:C74"/>
    <mergeCell ref="A75:C75"/>
    <mergeCell ref="D74:G74"/>
    <mergeCell ref="H74:I74"/>
    <mergeCell ref="D75:G75"/>
    <mergeCell ref="H75:I75"/>
    <mergeCell ref="D78:G78"/>
    <mergeCell ref="H78:I78"/>
    <mergeCell ref="A76:C76"/>
    <mergeCell ref="A77:C77"/>
    <mergeCell ref="D76:G76"/>
    <mergeCell ref="H76:I76"/>
    <mergeCell ref="A67:I67"/>
    <mergeCell ref="A68:L68"/>
    <mergeCell ref="A69:L69"/>
    <mergeCell ref="A65:C65"/>
    <mergeCell ref="A55:I55"/>
    <mergeCell ref="A56:L56"/>
    <mergeCell ref="A57:L57"/>
    <mergeCell ref="A58:L58"/>
    <mergeCell ref="A59:C59"/>
    <mergeCell ref="D59:L59"/>
    <mergeCell ref="D63:E63"/>
    <mergeCell ref="F63:I63"/>
    <mergeCell ref="A60:C61"/>
    <mergeCell ref="D60:L60"/>
    <mergeCell ref="D61:E61"/>
    <mergeCell ref="F61:I61"/>
    <mergeCell ref="A63:C63"/>
    <mergeCell ref="A53:C53"/>
    <mergeCell ref="D53:E53"/>
    <mergeCell ref="F53:I53"/>
    <mergeCell ref="A54:C54"/>
    <mergeCell ref="D54:E54"/>
    <mergeCell ref="F54:I54"/>
    <mergeCell ref="A51:C51"/>
    <mergeCell ref="D51:E51"/>
    <mergeCell ref="F51:I51"/>
    <mergeCell ref="A52:C52"/>
    <mergeCell ref="D52:E52"/>
    <mergeCell ref="F52:I52"/>
    <mergeCell ref="D49:E49"/>
    <mergeCell ref="F49:I49"/>
    <mergeCell ref="A48:C49"/>
    <mergeCell ref="A50:C50"/>
    <mergeCell ref="D50:E50"/>
    <mergeCell ref="F50:I50"/>
    <mergeCell ref="A45:L45"/>
    <mergeCell ref="A46:L46"/>
    <mergeCell ref="A47:C47"/>
    <mergeCell ref="D47:L47"/>
    <mergeCell ref="D48:L48"/>
    <mergeCell ref="B39:C39"/>
    <mergeCell ref="B40:C40"/>
    <mergeCell ref="B41:C41"/>
    <mergeCell ref="B42:C42"/>
    <mergeCell ref="A43:I43"/>
    <mergeCell ref="A44:L44"/>
    <mergeCell ref="F36:L36"/>
    <mergeCell ref="A36:A37"/>
    <mergeCell ref="B36:C37"/>
    <mergeCell ref="D36:D37"/>
    <mergeCell ref="E36:E37"/>
    <mergeCell ref="B38:C38"/>
    <mergeCell ref="B35:C35"/>
    <mergeCell ref="F35:L35"/>
    <mergeCell ref="D27:F27"/>
    <mergeCell ref="G27:I27"/>
    <mergeCell ref="A28:I28"/>
    <mergeCell ref="A30:L30"/>
    <mergeCell ref="A34:L34"/>
    <mergeCell ref="A29:L29"/>
    <mergeCell ref="B27:C27"/>
    <mergeCell ref="D25:F25"/>
    <mergeCell ref="G25:I25"/>
    <mergeCell ref="D26:F26"/>
    <mergeCell ref="G26:I26"/>
    <mergeCell ref="D23:F23"/>
    <mergeCell ref="G23:I23"/>
    <mergeCell ref="D24:F24"/>
    <mergeCell ref="G24:I24"/>
    <mergeCell ref="B23:C23"/>
    <mergeCell ref="B24:C24"/>
    <mergeCell ref="B25:C25"/>
    <mergeCell ref="B26:C26"/>
    <mergeCell ref="A19:L19"/>
    <mergeCell ref="D20:L20"/>
    <mergeCell ref="D21:L21"/>
    <mergeCell ref="D22:F22"/>
    <mergeCell ref="G22:I22"/>
    <mergeCell ref="C15:D15"/>
    <mergeCell ref="F15:G15"/>
    <mergeCell ref="H15:I15"/>
    <mergeCell ref="A16:I16"/>
    <mergeCell ref="A17:L17"/>
    <mergeCell ref="A18:L18"/>
    <mergeCell ref="A20:A22"/>
    <mergeCell ref="B20:C22"/>
    <mergeCell ref="B4:G4"/>
    <mergeCell ref="H4:I4"/>
    <mergeCell ref="A2:L2"/>
    <mergeCell ref="A7:L7"/>
    <mergeCell ref="C8:L8"/>
    <mergeCell ref="C9:L9"/>
    <mergeCell ref="A9:A10"/>
    <mergeCell ref="B9:B10"/>
    <mergeCell ref="C10:D10"/>
    <mergeCell ref="F10:G10"/>
    <mergeCell ref="H10:I10"/>
    <mergeCell ref="B5:L5"/>
    <mergeCell ref="B6:L6"/>
    <mergeCell ref="G3:I3"/>
    <mergeCell ref="C3:E3"/>
    <mergeCell ref="K3:L3"/>
    <mergeCell ref="J4:L4"/>
    <mergeCell ref="C13:D13"/>
    <mergeCell ref="F13:G13"/>
    <mergeCell ref="H13:I13"/>
    <mergeCell ref="C14:D14"/>
    <mergeCell ref="F14:G14"/>
    <mergeCell ref="H14:I14"/>
    <mergeCell ref="C11:D11"/>
    <mergeCell ref="F11:G11"/>
    <mergeCell ref="H11:I11"/>
    <mergeCell ref="C12:D12"/>
    <mergeCell ref="F12:G12"/>
    <mergeCell ref="H12:I12"/>
  </mergeCells>
  <conditionalFormatting sqref="A106:I106">
    <cfRule type="expression" dxfId="3" priority="5">
      <formula>"L104&gt;L93"</formula>
    </cfRule>
  </conditionalFormatting>
  <conditionalFormatting sqref="L106">
    <cfRule type="expression" dxfId="2" priority="1">
      <formula>$L$106&gt;administrative_cap</formula>
    </cfRule>
  </conditionalFormatting>
  <dataValidations count="1">
    <dataValidation type="decimal" allowBlank="1" showInputMessage="1" showErrorMessage="1" sqref="H11:I15" xr:uid="{450B5D8C-F813-4657-85F2-1FBECE93DCF1}">
      <formula1>0</formula1>
      <formula2>1</formula2>
    </dataValidation>
  </dataValidations>
  <pageMargins left="0.7" right="0.7" top="0.75" bottom="0.75" header="0.3" footer="0.3"/>
  <pageSetup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4C25D-CA6E-4BB5-9A2A-21DB6A5E715F}">
  <dimension ref="A1:J17"/>
  <sheetViews>
    <sheetView zoomScale="120" zoomScaleNormal="120" workbookViewId="0">
      <selection activeCell="F15" sqref="F15"/>
    </sheetView>
  </sheetViews>
  <sheetFormatPr defaultRowHeight="15"/>
  <cols>
    <col min="1" max="1" width="22.28515625" customWidth="1"/>
    <col min="2" max="10" width="14.85546875" customWidth="1"/>
  </cols>
  <sheetData>
    <row r="1" spans="1:10" ht="23.25">
      <c r="A1" s="214" t="s">
        <v>140</v>
      </c>
      <c r="B1" s="215"/>
      <c r="C1" s="215"/>
      <c r="D1" s="215"/>
      <c r="E1" s="215"/>
      <c r="F1" s="215"/>
      <c r="G1" s="215"/>
      <c r="H1" s="215"/>
      <c r="I1" s="215"/>
      <c r="J1" s="216"/>
    </row>
    <row r="2" spans="1:10" s="1" customFormat="1" ht="15.6" customHeight="1">
      <c r="A2" s="7" t="s">
        <v>44</v>
      </c>
      <c r="B2" s="218"/>
      <c r="C2" s="218"/>
      <c r="D2" s="218"/>
      <c r="E2" s="218"/>
      <c r="F2" s="218"/>
      <c r="G2" s="218"/>
      <c r="H2" s="218"/>
      <c r="I2" s="218"/>
      <c r="J2" s="219"/>
    </row>
    <row r="3" spans="1:10" s="1" customFormat="1" ht="15.75">
      <c r="A3" s="7" t="s">
        <v>46</v>
      </c>
      <c r="B3" s="218"/>
      <c r="C3" s="218"/>
      <c r="D3" s="218"/>
      <c r="E3" s="218"/>
      <c r="F3" s="218"/>
      <c r="G3" s="218"/>
      <c r="H3" s="218"/>
      <c r="I3" s="218"/>
      <c r="J3" s="219"/>
    </row>
    <row r="4" spans="1:10" ht="21.6" customHeight="1">
      <c r="A4" s="217" t="s">
        <v>141</v>
      </c>
      <c r="B4" s="217"/>
      <c r="C4" s="217"/>
      <c r="D4" s="217"/>
      <c r="E4" s="217"/>
      <c r="F4" s="217"/>
      <c r="G4" s="217"/>
      <c r="H4" s="217"/>
      <c r="I4" s="217"/>
      <c r="J4" s="217"/>
    </row>
    <row r="5" spans="1:10">
      <c r="A5" s="220" t="s">
        <v>3</v>
      </c>
      <c r="B5" s="221"/>
      <c r="C5" s="221"/>
      <c r="D5" s="221"/>
    </row>
    <row r="6" spans="1:10">
      <c r="A6" s="212" t="s">
        <v>142</v>
      </c>
      <c r="B6" s="213"/>
      <c r="C6" s="213"/>
      <c r="D6" s="213"/>
    </row>
    <row r="7" spans="1:10" ht="31.5" customHeight="1">
      <c r="A7" s="12" t="s">
        <v>143</v>
      </c>
      <c r="B7" s="32" t="s">
        <v>60</v>
      </c>
      <c r="C7" s="33" t="s">
        <v>144</v>
      </c>
      <c r="D7" s="64" t="s">
        <v>145</v>
      </c>
      <c r="E7" s="5"/>
    </row>
    <row r="8" spans="1:10">
      <c r="A8" s="6" t="s">
        <v>48</v>
      </c>
      <c r="B8" s="28">
        <f>salary_county_request</f>
        <v>10250</v>
      </c>
      <c r="C8" s="29">
        <f>salary_other</f>
        <v>10250</v>
      </c>
      <c r="D8" s="29">
        <f>salary_total</f>
        <v>20500</v>
      </c>
    </row>
    <row r="9" spans="1:10">
      <c r="A9" s="6" t="s">
        <v>69</v>
      </c>
      <c r="B9" s="28">
        <f>fringe_county_request</f>
        <v>2005</v>
      </c>
      <c r="C9" s="29">
        <f>fringe_other</f>
        <v>2165</v>
      </c>
      <c r="D9" s="29">
        <f>fringe_total</f>
        <v>4170</v>
      </c>
    </row>
    <row r="10" spans="1:10">
      <c r="A10" s="6" t="s">
        <v>77</v>
      </c>
      <c r="B10" s="45">
        <f>travel_county_request</f>
        <v>720</v>
      </c>
      <c r="C10" s="29">
        <f>travel_other</f>
        <v>0</v>
      </c>
      <c r="D10" s="29">
        <f>travel_total</f>
        <v>1152</v>
      </c>
    </row>
    <row r="11" spans="1:10">
      <c r="A11" s="6" t="s">
        <v>99</v>
      </c>
      <c r="B11" s="28">
        <f>equipment_county_request</f>
        <v>0</v>
      </c>
      <c r="C11" s="29">
        <f>equipment_other</f>
        <v>0</v>
      </c>
      <c r="D11" s="29">
        <f>equipment_total</f>
        <v>0</v>
      </c>
    </row>
    <row r="12" spans="1:10">
      <c r="A12" s="6" t="s">
        <v>105</v>
      </c>
      <c r="B12" s="28">
        <f>operating_county_request</f>
        <v>720</v>
      </c>
      <c r="C12" s="29">
        <f>operating_other</f>
        <v>720</v>
      </c>
      <c r="D12" s="29">
        <f>operating_total</f>
        <v>1440</v>
      </c>
    </row>
    <row r="13" spans="1:10">
      <c r="A13" s="6" t="s">
        <v>110</v>
      </c>
      <c r="B13" s="28">
        <f>subaward_county_request</f>
        <v>0</v>
      </c>
      <c r="C13" s="29">
        <f>subaward_other</f>
        <v>0</v>
      </c>
      <c r="D13" s="29">
        <f>subaward_total</f>
        <v>0</v>
      </c>
    </row>
    <row r="14" spans="1:10">
      <c r="A14" s="88" t="s">
        <v>118</v>
      </c>
      <c r="B14" s="89">
        <f>services_county_request</f>
        <v>700</v>
      </c>
      <c r="C14" s="29">
        <f>services_other</f>
        <v>1400</v>
      </c>
      <c r="D14" s="29">
        <f>services_total</f>
        <v>1100</v>
      </c>
      <c r="F14" t="s">
        <v>146</v>
      </c>
    </row>
    <row r="15" spans="1:10">
      <c r="A15" s="55" t="s">
        <v>22</v>
      </c>
      <c r="B15" s="84">
        <f>direct_costs_county_request</f>
        <v>14395</v>
      </c>
      <c r="C15" s="85"/>
      <c r="D15" s="65"/>
      <c r="F15" s="90">
        <f>15745/60</f>
        <v>262.41666666666669</v>
      </c>
    </row>
    <row r="16" spans="1:10" ht="15.75" thickBot="1">
      <c r="A16" s="6" t="s">
        <v>147</v>
      </c>
      <c r="B16" s="92">
        <f>administrative_county_request</f>
        <v>1350</v>
      </c>
      <c r="C16" s="86">
        <f>administrative_other</f>
        <v>1350</v>
      </c>
      <c r="D16" s="29">
        <f>administrative_total</f>
        <v>2700</v>
      </c>
    </row>
    <row r="17" spans="1:4" ht="15.75" thickBot="1">
      <c r="A17" s="91" t="s">
        <v>148</v>
      </c>
      <c r="B17" s="93">
        <f>SUM(B15:B16)</f>
        <v>15745</v>
      </c>
      <c r="C17" s="87">
        <f>SUM(C8:C16)</f>
        <v>15885</v>
      </c>
      <c r="D17" s="83">
        <f>SUM(D8:D16)</f>
        <v>31062</v>
      </c>
    </row>
  </sheetData>
  <mergeCells count="6">
    <mergeCell ref="A6:D6"/>
    <mergeCell ref="A1:J1"/>
    <mergeCell ref="A4:J4"/>
    <mergeCell ref="B2:J2"/>
    <mergeCell ref="B3:J3"/>
    <mergeCell ref="A5:D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EAC9C-5445-4421-B8FF-7684C40F6964}">
  <sheetPr>
    <pageSetUpPr fitToPage="1"/>
  </sheetPr>
  <dimension ref="A1:K48"/>
  <sheetViews>
    <sheetView zoomScale="110" zoomScaleNormal="110" zoomScalePageLayoutView="90" workbookViewId="0">
      <selection activeCell="L23" sqref="L23"/>
    </sheetView>
  </sheetViews>
  <sheetFormatPr defaultRowHeight="15"/>
  <cols>
    <col min="1" max="1" width="3.140625" customWidth="1"/>
    <col min="2" max="7" width="7.85546875" customWidth="1"/>
    <col min="8" max="8" width="21.85546875" customWidth="1"/>
    <col min="9" max="9" width="6" customWidth="1"/>
    <col min="10" max="10" width="5.85546875" customWidth="1"/>
    <col min="11" max="11" width="6.42578125" customWidth="1"/>
  </cols>
  <sheetData>
    <row r="1" spans="1:11" ht="14.45" customHeight="1">
      <c r="A1" s="222" t="s">
        <v>149</v>
      </c>
      <c r="B1" s="223"/>
      <c r="C1" s="223"/>
      <c r="D1" s="223"/>
      <c r="E1" s="223"/>
      <c r="F1" s="223"/>
      <c r="G1" s="223"/>
      <c r="H1" s="223"/>
      <c r="I1" s="223"/>
      <c r="J1" s="223"/>
      <c r="K1" s="223"/>
    </row>
    <row r="2" spans="1:11">
      <c r="A2" s="223"/>
      <c r="B2" s="223"/>
      <c r="C2" s="223"/>
      <c r="D2" s="223"/>
      <c r="E2" s="223"/>
      <c r="F2" s="223"/>
      <c r="G2" s="223"/>
      <c r="H2" s="223"/>
      <c r="I2" s="223"/>
      <c r="J2" s="223"/>
      <c r="K2" s="223"/>
    </row>
    <row r="3" spans="1:11">
      <c r="A3" s="223"/>
      <c r="B3" s="223"/>
      <c r="C3" s="223"/>
      <c r="D3" s="223"/>
      <c r="E3" s="223"/>
      <c r="F3" s="223"/>
      <c r="G3" s="223"/>
      <c r="H3" s="223"/>
      <c r="I3" s="223"/>
      <c r="J3" s="223"/>
      <c r="K3" s="223"/>
    </row>
    <row r="4" spans="1:11">
      <c r="K4" s="34"/>
    </row>
    <row r="5" spans="1:11" ht="14.45" customHeight="1">
      <c r="A5" s="35" t="s">
        <v>150</v>
      </c>
      <c r="B5" s="224" t="s">
        <v>151</v>
      </c>
      <c r="C5" s="224"/>
      <c r="D5" s="224"/>
      <c r="E5" s="224"/>
      <c r="F5" s="224"/>
      <c r="G5" s="224"/>
      <c r="H5" s="224"/>
      <c r="I5" s="34" t="s">
        <v>152</v>
      </c>
      <c r="J5" s="34" t="s">
        <v>153</v>
      </c>
      <c r="K5" s="34"/>
    </row>
    <row r="6" spans="1:11">
      <c r="A6" s="35"/>
      <c r="B6" s="224"/>
      <c r="C6" s="224"/>
      <c r="D6" s="224"/>
      <c r="E6" s="224"/>
      <c r="F6" s="224"/>
      <c r="G6" s="224"/>
      <c r="H6" s="224"/>
      <c r="I6" s="40" t="b">
        <v>1</v>
      </c>
      <c r="J6" s="40" t="b">
        <v>0</v>
      </c>
      <c r="K6" s="34">
        <f>IF(J6,1,0)</f>
        <v>0</v>
      </c>
    </row>
    <row r="7" spans="1:11">
      <c r="A7" s="35"/>
      <c r="B7" s="224"/>
      <c r="C7" s="224"/>
      <c r="D7" s="224"/>
      <c r="E7" s="224"/>
      <c r="F7" s="224"/>
      <c r="G7" s="224"/>
      <c r="H7" s="224"/>
      <c r="K7" s="34"/>
    </row>
    <row r="8" spans="1:11">
      <c r="A8" s="35"/>
      <c r="K8" s="34"/>
    </row>
    <row r="9" spans="1:11" ht="15" customHeight="1">
      <c r="A9" s="35" t="s">
        <v>154</v>
      </c>
      <c r="B9" s="224" t="s">
        <v>155</v>
      </c>
      <c r="C9" s="224"/>
      <c r="D9" s="224"/>
      <c r="E9" s="224"/>
      <c r="F9" s="224"/>
      <c r="G9" s="224"/>
      <c r="H9" s="224"/>
      <c r="I9" s="34" t="s">
        <v>152</v>
      </c>
      <c r="J9" s="34" t="s">
        <v>153</v>
      </c>
      <c r="K9" s="34"/>
    </row>
    <row r="10" spans="1:11">
      <c r="A10" s="35"/>
      <c r="B10" s="224"/>
      <c r="C10" s="224"/>
      <c r="D10" s="224"/>
      <c r="E10" s="224"/>
      <c r="F10" s="224"/>
      <c r="G10" s="224"/>
      <c r="H10" s="224"/>
      <c r="I10" s="40" t="b">
        <v>1</v>
      </c>
      <c r="J10" s="40" t="b">
        <v>0</v>
      </c>
      <c r="K10" s="34">
        <f>IF(J10,1,0)</f>
        <v>0</v>
      </c>
    </row>
    <row r="11" spans="1:11">
      <c r="A11" s="35"/>
      <c r="B11" s="224"/>
      <c r="C11" s="224"/>
      <c r="D11" s="224"/>
      <c r="E11" s="224"/>
      <c r="F11" s="224"/>
      <c r="G11" s="224"/>
      <c r="H11" s="224"/>
      <c r="K11" s="34"/>
    </row>
    <row r="12" spans="1:11">
      <c r="A12" s="35"/>
      <c r="B12" s="224"/>
      <c r="C12" s="224"/>
      <c r="D12" s="224"/>
      <c r="E12" s="224"/>
      <c r="F12" s="224"/>
      <c r="G12" s="224"/>
      <c r="H12" s="224"/>
      <c r="K12" s="34"/>
    </row>
    <row r="13" spans="1:11">
      <c r="A13" s="35"/>
      <c r="K13" s="34"/>
    </row>
    <row r="14" spans="1:11" ht="14.45" customHeight="1">
      <c r="A14" s="35" t="s">
        <v>156</v>
      </c>
      <c r="B14" s="224" t="s">
        <v>157</v>
      </c>
      <c r="C14" s="224"/>
      <c r="D14" s="224"/>
      <c r="E14" s="224"/>
      <c r="F14" s="224"/>
      <c r="G14" s="224"/>
      <c r="H14" s="224"/>
      <c r="I14" s="34" t="s">
        <v>152</v>
      </c>
      <c r="J14" s="34" t="s">
        <v>153</v>
      </c>
      <c r="K14" s="34"/>
    </row>
    <row r="15" spans="1:11">
      <c r="A15" s="35"/>
      <c r="B15" s="224"/>
      <c r="C15" s="224"/>
      <c r="D15" s="224"/>
      <c r="E15" s="224"/>
      <c r="F15" s="224"/>
      <c r="G15" s="224"/>
      <c r="H15" s="224"/>
      <c r="I15" s="40" t="b">
        <v>1</v>
      </c>
      <c r="J15" s="40" t="b">
        <v>0</v>
      </c>
      <c r="K15" s="34">
        <f>IF(J15,1,0)</f>
        <v>0</v>
      </c>
    </row>
    <row r="16" spans="1:11">
      <c r="A16" s="35"/>
      <c r="B16" s="224"/>
      <c r="C16" s="224"/>
      <c r="D16" s="224"/>
      <c r="E16" s="224"/>
      <c r="F16" s="224"/>
      <c r="G16" s="224"/>
      <c r="H16" s="224"/>
      <c r="K16" s="34"/>
    </row>
    <row r="17" spans="1:11">
      <c r="A17" s="35"/>
      <c r="K17" s="34"/>
    </row>
    <row r="18" spans="1:11" ht="14.45" customHeight="1">
      <c r="A18" s="35" t="s">
        <v>158</v>
      </c>
      <c r="B18" s="224" t="s">
        <v>159</v>
      </c>
      <c r="C18" s="224"/>
      <c r="D18" s="224"/>
      <c r="E18" s="224"/>
      <c r="F18" s="224"/>
      <c r="G18" s="224"/>
      <c r="H18" s="224"/>
      <c r="I18" s="34" t="s">
        <v>152</v>
      </c>
      <c r="J18" s="34" t="s">
        <v>153</v>
      </c>
      <c r="K18" s="34"/>
    </row>
    <row r="19" spans="1:11">
      <c r="A19" s="35"/>
      <c r="B19" s="224"/>
      <c r="C19" s="224"/>
      <c r="D19" s="224"/>
      <c r="E19" s="224"/>
      <c r="F19" s="224"/>
      <c r="G19" s="224"/>
      <c r="H19" s="224"/>
      <c r="I19" s="40" t="b">
        <v>1</v>
      </c>
      <c r="J19" s="40" t="b">
        <v>0</v>
      </c>
      <c r="K19" s="34">
        <f>IF(J19,1,0)</f>
        <v>0</v>
      </c>
    </row>
    <row r="20" spans="1:11">
      <c r="A20" s="35"/>
      <c r="B20" s="224"/>
      <c r="C20" s="224"/>
      <c r="D20" s="224"/>
      <c r="E20" s="224"/>
      <c r="F20" s="224"/>
      <c r="G20" s="224"/>
      <c r="H20" s="224"/>
      <c r="K20" s="34"/>
    </row>
    <row r="21" spans="1:11">
      <c r="A21" s="35"/>
      <c r="K21" s="34"/>
    </row>
    <row r="22" spans="1:11" ht="14.45" customHeight="1">
      <c r="A22" s="35" t="s">
        <v>160</v>
      </c>
      <c r="B22" s="224" t="s">
        <v>161</v>
      </c>
      <c r="C22" s="224"/>
      <c r="D22" s="224"/>
      <c r="E22" s="224"/>
      <c r="F22" s="224"/>
      <c r="G22" s="224"/>
      <c r="H22" s="224"/>
      <c r="I22" s="34" t="s">
        <v>152</v>
      </c>
      <c r="J22" s="34" t="s">
        <v>153</v>
      </c>
      <c r="K22" s="34"/>
    </row>
    <row r="23" spans="1:11">
      <c r="B23" s="224"/>
      <c r="C23" s="224"/>
      <c r="D23" s="224"/>
      <c r="E23" s="224"/>
      <c r="F23" s="224"/>
      <c r="G23" s="224"/>
      <c r="H23" s="224"/>
      <c r="I23" s="40" t="b">
        <v>1</v>
      </c>
      <c r="J23" s="40" t="b">
        <v>0</v>
      </c>
      <c r="K23" s="34">
        <f>IF(J23,1,0)</f>
        <v>0</v>
      </c>
    </row>
    <row r="24" spans="1:11">
      <c r="B24" s="224"/>
      <c r="C24" s="224"/>
      <c r="D24" s="224"/>
      <c r="E24" s="224"/>
      <c r="F24" s="224"/>
      <c r="G24" s="224"/>
      <c r="H24" s="224"/>
      <c r="I24" s="36"/>
      <c r="K24" s="34"/>
    </row>
    <row r="25" spans="1:11">
      <c r="B25" s="224"/>
      <c r="C25" s="224"/>
      <c r="D25" s="224"/>
      <c r="E25" s="224"/>
      <c r="F25" s="224"/>
      <c r="G25" s="224"/>
      <c r="H25" s="224"/>
      <c r="I25" s="36"/>
      <c r="K25" s="34"/>
    </row>
    <row r="26" spans="1:11">
      <c r="B26" s="224"/>
      <c r="C26" s="224"/>
      <c r="D26" s="224"/>
      <c r="E26" s="224"/>
      <c r="F26" s="224"/>
      <c r="G26" s="224"/>
      <c r="H26" s="224"/>
      <c r="I26" s="103"/>
      <c r="K26" s="34"/>
    </row>
    <row r="27" spans="1:11">
      <c r="B27" s="103"/>
      <c r="C27" s="103"/>
      <c r="D27" s="103"/>
      <c r="E27" s="103"/>
      <c r="F27" s="103"/>
      <c r="G27" s="103"/>
      <c r="H27" s="103"/>
      <c r="I27" s="103"/>
      <c r="J27" s="37" t="s">
        <v>162</v>
      </c>
      <c r="K27" s="102">
        <f>SUM(K6:K23)</f>
        <v>0</v>
      </c>
    </row>
    <row r="28" spans="1:11">
      <c r="J28" s="37" t="s">
        <v>163</v>
      </c>
      <c r="K28" s="102" t="str">
        <f>IF(K27&lt;=0,"LOW",IF(K27&lt;=5,"HIGH"))</f>
        <v>LOW</v>
      </c>
    </row>
    <row r="29" spans="1:11">
      <c r="J29" s="37"/>
    </row>
    <row r="30" spans="1:11">
      <c r="B30" s="38" t="s">
        <v>164</v>
      </c>
    </row>
    <row r="31" spans="1:11" ht="14.45" customHeight="1">
      <c r="B31" s="224" t="s">
        <v>165</v>
      </c>
      <c r="C31" s="224"/>
      <c r="D31" s="224"/>
      <c r="E31" s="224"/>
      <c r="F31" s="224"/>
      <c r="G31" s="224"/>
      <c r="H31" s="224"/>
      <c r="I31" s="224"/>
      <c r="J31" s="224"/>
      <c r="K31" s="224"/>
    </row>
    <row r="32" spans="1:11">
      <c r="B32" s="224"/>
      <c r="C32" s="224"/>
      <c r="D32" s="224"/>
      <c r="E32" s="224"/>
      <c r="F32" s="224"/>
      <c r="G32" s="224"/>
      <c r="H32" s="224"/>
      <c r="I32" s="224"/>
      <c r="J32" s="224"/>
      <c r="K32" s="224"/>
    </row>
    <row r="33" spans="2:11">
      <c r="B33" s="224"/>
      <c r="C33" s="224"/>
      <c r="D33" s="224"/>
      <c r="E33" s="224"/>
      <c r="F33" s="224"/>
      <c r="G33" s="224"/>
      <c r="H33" s="224"/>
      <c r="I33" s="224"/>
      <c r="J33" s="224"/>
      <c r="K33" s="224"/>
    </row>
    <row r="34" spans="2:11" ht="18.75" customHeight="1">
      <c r="B34" s="224"/>
      <c r="C34" s="224"/>
      <c r="D34" s="224"/>
      <c r="E34" s="224"/>
      <c r="F34" s="224"/>
      <c r="G34" s="224"/>
      <c r="H34" s="224"/>
      <c r="I34" s="224"/>
      <c r="J34" s="224"/>
      <c r="K34" s="224"/>
    </row>
    <row r="36" spans="2:11">
      <c r="B36" s="225"/>
      <c r="C36" s="225"/>
      <c r="D36" s="225"/>
      <c r="E36" s="225"/>
      <c r="F36" s="225"/>
      <c r="G36" s="225"/>
      <c r="I36" s="226"/>
      <c r="J36" s="226"/>
    </row>
    <row r="37" spans="2:11">
      <c r="B37" t="s">
        <v>166</v>
      </c>
      <c r="I37" t="s">
        <v>167</v>
      </c>
    </row>
    <row r="47" spans="2:11" ht="14.45" customHeight="1"/>
    <row r="48" spans="2:11" ht="29.25" customHeight="1">
      <c r="B48" s="224" t="s">
        <v>168</v>
      </c>
      <c r="C48" s="224"/>
      <c r="D48" s="224"/>
      <c r="E48" s="224"/>
      <c r="F48" s="224"/>
      <c r="G48" s="224"/>
      <c r="H48" s="224"/>
      <c r="I48" s="224"/>
      <c r="J48" s="224"/>
      <c r="K48" s="39"/>
    </row>
  </sheetData>
  <sheetProtection sheet="1" objects="1" scenarios="1"/>
  <mergeCells count="10">
    <mergeCell ref="A1:K3"/>
    <mergeCell ref="B48:J48"/>
    <mergeCell ref="B31:K34"/>
    <mergeCell ref="B36:G36"/>
    <mergeCell ref="I36:J36"/>
    <mergeCell ref="B5:H7"/>
    <mergeCell ref="B9:H12"/>
    <mergeCell ref="B14:H16"/>
    <mergeCell ref="B18:H20"/>
    <mergeCell ref="B22:H26"/>
  </mergeCells>
  <conditionalFormatting sqref="K28">
    <cfRule type="cellIs" dxfId="1" priority="1" operator="equal">
      <formula>"HIGH"</formula>
    </cfRule>
    <cfRule type="cellIs" dxfId="0" priority="2" operator="equal">
      <formula>"LOW"</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5EA1B-742F-438B-8003-75DA80F20B34}">
  <dimension ref="A1:C3"/>
  <sheetViews>
    <sheetView showGridLines="0" zoomScaleNormal="100" workbookViewId="0">
      <selection activeCell="C3" sqref="C3"/>
    </sheetView>
  </sheetViews>
  <sheetFormatPr defaultColWidth="9.140625" defaultRowHeight="12.75"/>
  <cols>
    <col min="1" max="1" width="2.7109375" style="76" customWidth="1"/>
    <col min="2" max="2" width="30.7109375" style="76" customWidth="1"/>
    <col min="3" max="16384" width="9.140625" style="76"/>
  </cols>
  <sheetData>
    <row r="1" spans="1:3" ht="26.25">
      <c r="A1" s="75" t="s">
        <v>169</v>
      </c>
    </row>
    <row r="3" spans="1:3">
      <c r="B3" s="76" t="s">
        <v>170</v>
      </c>
      <c r="C3" s="77">
        <v>0.1</v>
      </c>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Clark County Nevada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Brenda Herbstman</dc:creator>
  <cp:keywords/>
  <dc:description/>
  <cp:lastModifiedBy>Guest User</cp:lastModifiedBy>
  <cp:revision/>
  <dcterms:created xsi:type="dcterms:W3CDTF">2025-04-22T17:39:59Z</dcterms:created>
  <dcterms:modified xsi:type="dcterms:W3CDTF">2026-02-04T17:58:41Z</dcterms:modified>
  <cp:category/>
  <cp:contentStatus/>
</cp:coreProperties>
</file>